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S:\Forening\SUKKER\Regneark til hjemmesiden\"/>
    </mc:Choice>
  </mc:AlternateContent>
  <xr:revisionPtr revIDLastSave="0" documentId="8_{F4EEABE9-E382-4665-9872-2994B7688B66}" xr6:coauthVersionLast="45" xr6:coauthVersionMax="45" xr10:uidLastSave="{00000000-0000-0000-0000-000000000000}"/>
  <bookViews>
    <workbookView xWindow="-120" yWindow="-120" windowWidth="29040" windowHeight="15840" xr2:uid="{00000000-000D-0000-FFFF-FFFF00000000}"/>
  </bookViews>
  <sheets>
    <sheet name="Forside" sheetId="1" r:id="rId1"/>
    <sheet name="Leveringsplan" sheetId="3" r:id="rId2"/>
    <sheet name="Fragtsatser"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23" i="1" l="1"/>
  <c r="E181" i="3"/>
  <c r="G181" i="3"/>
  <c r="B181" i="3"/>
  <c r="G160" i="3"/>
  <c r="G161" i="3"/>
  <c r="G162" i="3" l="1"/>
  <c r="G159" i="3"/>
  <c r="G158" i="3"/>
  <c r="G157" i="3"/>
  <c r="G156" i="3"/>
  <c r="G155" i="3"/>
  <c r="G154" i="3"/>
  <c r="G153" i="3"/>
  <c r="G152" i="3"/>
  <c r="G151" i="3"/>
  <c r="G150" i="3"/>
  <c r="G149" i="3"/>
  <c r="G148" i="3"/>
  <c r="G147" i="3"/>
  <c r="G146" i="3"/>
  <c r="G145" i="3"/>
  <c r="G144" i="3"/>
  <c r="G143" i="3"/>
  <c r="G142" i="3"/>
  <c r="G141" i="3"/>
  <c r="G140" i="3"/>
  <c r="G139" i="3"/>
  <c r="G138" i="3"/>
  <c r="G137" i="3"/>
  <c r="G136" i="3"/>
  <c r="G135" i="3"/>
  <c r="G134" i="3"/>
  <c r="G133" i="3"/>
  <c r="G132" i="3"/>
  <c r="G131" i="3"/>
  <c r="G130" i="3"/>
  <c r="G129" i="3"/>
  <c r="G128" i="3"/>
  <c r="G127" i="3"/>
  <c r="G126" i="3"/>
  <c r="G125" i="3"/>
  <c r="G124" i="3"/>
  <c r="G123" i="3"/>
  <c r="G122" i="3"/>
  <c r="G121" i="3"/>
  <c r="G120" i="3"/>
  <c r="G163" i="3" l="1"/>
  <c r="D201" i="1"/>
  <c r="D200" i="1"/>
  <c r="D199" i="1"/>
  <c r="D198" i="1"/>
  <c r="D197" i="1"/>
  <c r="D196" i="1"/>
  <c r="D195" i="1"/>
  <c r="D194" i="1"/>
  <c r="Q182" i="1"/>
  <c r="M182" i="1"/>
  <c r="Q178" i="1"/>
  <c r="O178" i="1"/>
  <c r="M178" i="1"/>
  <c r="K178" i="1"/>
  <c r="I178" i="1"/>
  <c r="G178" i="1"/>
  <c r="E178" i="1"/>
  <c r="C178" i="1"/>
  <c r="Q159" i="1"/>
  <c r="O159" i="1"/>
  <c r="M159" i="1"/>
  <c r="K159" i="1"/>
  <c r="I159" i="1"/>
  <c r="G159" i="1"/>
  <c r="E159" i="1"/>
  <c r="C159" i="1"/>
  <c r="Q125" i="1"/>
  <c r="O125" i="1"/>
  <c r="M125" i="1"/>
  <c r="K125" i="1"/>
  <c r="I125" i="1"/>
  <c r="G125" i="1"/>
  <c r="E125" i="1"/>
  <c r="C125" i="1"/>
  <c r="G164" i="3" l="1"/>
  <c r="Q163" i="1"/>
  <c r="M163" i="1"/>
  <c r="G165" i="3" l="1"/>
  <c r="D64" i="1"/>
  <c r="D63" i="1"/>
  <c r="M123" i="1" s="1"/>
  <c r="D62" i="1"/>
  <c r="D51" i="1"/>
  <c r="M179" i="1"/>
  <c r="K179" i="1"/>
  <c r="M175" i="1"/>
  <c r="M176" i="1" s="1"/>
  <c r="K175" i="1"/>
  <c r="K176" i="1" s="1"/>
  <c r="M160" i="1"/>
  <c r="K160" i="1"/>
  <c r="M156" i="1"/>
  <c r="K156" i="1"/>
  <c r="M129" i="1"/>
  <c r="M126" i="1"/>
  <c r="K126" i="1"/>
  <c r="M124" i="1"/>
  <c r="K124" i="1"/>
  <c r="G166" i="3" l="1"/>
  <c r="G188" i="1"/>
  <c r="G169" i="1"/>
  <c r="I188" i="1"/>
  <c r="C150" i="1"/>
  <c r="I169" i="1"/>
  <c r="M188" i="1"/>
  <c r="M169" i="1"/>
  <c r="C188" i="1"/>
  <c r="K188" i="1"/>
  <c r="C169" i="1"/>
  <c r="K169" i="1"/>
  <c r="E188" i="1"/>
  <c r="E169" i="1"/>
  <c r="G150" i="1"/>
  <c r="E150" i="1"/>
  <c r="I150" i="1"/>
  <c r="K150" i="1"/>
  <c r="M150" i="1"/>
  <c r="K135" i="1"/>
  <c r="O135" i="1"/>
  <c r="M135" i="1"/>
  <c r="E135" i="1"/>
  <c r="C135" i="1"/>
  <c r="I135" i="1"/>
  <c r="G135" i="1"/>
  <c r="E123" i="1"/>
  <c r="E124" i="1" s="1"/>
  <c r="I123" i="1"/>
  <c r="I124" i="1" s="1"/>
  <c r="M157" i="1"/>
  <c r="K157" i="1"/>
  <c r="Q123" i="1"/>
  <c r="G167" i="3" l="1"/>
  <c r="Q175" i="1"/>
  <c r="O175" i="1"/>
  <c r="I175" i="1"/>
  <c r="G175" i="1"/>
  <c r="E175" i="1"/>
  <c r="C175" i="1"/>
  <c r="G168" i="3" l="1"/>
  <c r="Q129" i="1"/>
  <c r="G169" i="3" l="1"/>
  <c r="Q179" i="1"/>
  <c r="O179" i="1"/>
  <c r="I179" i="1"/>
  <c r="G179" i="1"/>
  <c r="E179" i="1"/>
  <c r="C179" i="1"/>
  <c r="O176" i="1"/>
  <c r="G176" i="1"/>
  <c r="E176" i="1"/>
  <c r="C176" i="1"/>
  <c r="Q156" i="1"/>
  <c r="O156" i="1"/>
  <c r="O157" i="1" s="1"/>
  <c r="I156" i="1"/>
  <c r="I157" i="1" s="1"/>
  <c r="G156" i="1"/>
  <c r="E156" i="1"/>
  <c r="C156" i="1"/>
  <c r="C157" i="1" s="1"/>
  <c r="Q160" i="1"/>
  <c r="O160" i="1"/>
  <c r="I160" i="1"/>
  <c r="G160" i="1"/>
  <c r="E160" i="1"/>
  <c r="C160" i="1"/>
  <c r="G170" i="3" l="1"/>
  <c r="Q176" i="1"/>
  <c r="I176" i="1"/>
  <c r="E157" i="1"/>
  <c r="Q157" i="1"/>
  <c r="G157" i="1"/>
  <c r="G171" i="3" l="1"/>
  <c r="G126" i="1"/>
  <c r="G124" i="1"/>
  <c r="I126" i="1"/>
  <c r="O126" i="1"/>
  <c r="O124" i="1"/>
  <c r="Q126" i="1"/>
  <c r="Q124" i="1"/>
  <c r="G172" i="3" l="1"/>
  <c r="Q188" i="1"/>
  <c r="O188" i="1"/>
  <c r="O169" i="1"/>
  <c r="Q169" i="1"/>
  <c r="Q150" i="1"/>
  <c r="O150" i="1"/>
  <c r="Q135" i="1"/>
  <c r="G173" i="3" l="1"/>
  <c r="D202" i="1"/>
  <c r="D212" i="1" s="1"/>
  <c r="E126" i="1"/>
  <c r="C126" i="1"/>
  <c r="G174" i="3" l="1"/>
  <c r="D218" i="1"/>
  <c r="E45" i="3"/>
  <c r="E44" i="3"/>
  <c r="E43" i="3"/>
  <c r="E42" i="3"/>
  <c r="E41" i="3"/>
  <c r="E40" i="3"/>
  <c r="E39" i="3"/>
  <c r="E38" i="3"/>
  <c r="E37" i="3"/>
  <c r="E36" i="3"/>
  <c r="G175" i="3" l="1"/>
  <c r="D222" i="1"/>
  <c r="D221" i="1"/>
  <c r="D219" i="1"/>
  <c r="D224" i="1" s="1"/>
  <c r="D220" i="1"/>
  <c r="D56" i="1"/>
  <c r="D55" i="1"/>
  <c r="D39" i="1"/>
  <c r="G176" i="3" l="1"/>
  <c r="L182" i="1"/>
  <c r="D182" i="1"/>
  <c r="R125" i="1"/>
  <c r="H125" i="1"/>
  <c r="J125" i="1"/>
  <c r="P182" i="1"/>
  <c r="J182" i="1"/>
  <c r="P125" i="1"/>
  <c r="F182" i="1"/>
  <c r="H182" i="1"/>
  <c r="N182" i="1"/>
  <c r="N178" i="1"/>
  <c r="P178" i="1"/>
  <c r="J178" i="1"/>
  <c r="L125" i="1"/>
  <c r="L178" i="1"/>
  <c r="F178" i="1"/>
  <c r="R178" i="1"/>
  <c r="R182" i="1"/>
  <c r="J159" i="1"/>
  <c r="R159" i="1"/>
  <c r="F125" i="1"/>
  <c r="H159" i="1"/>
  <c r="D159" i="1"/>
  <c r="P159" i="1"/>
  <c r="L159" i="1"/>
  <c r="F159" i="1"/>
  <c r="D125" i="1"/>
  <c r="N125" i="1"/>
  <c r="N159" i="1"/>
  <c r="H178" i="1"/>
  <c r="D178" i="1"/>
  <c r="H163" i="1"/>
  <c r="F163" i="1"/>
  <c r="L163" i="1"/>
  <c r="D163" i="1"/>
  <c r="P163" i="1"/>
  <c r="J163" i="1"/>
  <c r="N163" i="1"/>
  <c r="R163" i="1"/>
  <c r="L179" i="1"/>
  <c r="L175" i="1"/>
  <c r="L129" i="1"/>
  <c r="L124" i="1"/>
  <c r="N126" i="1"/>
  <c r="N123" i="1"/>
  <c r="N175" i="1"/>
  <c r="L126" i="1"/>
  <c r="N179" i="1"/>
  <c r="N122" i="1"/>
  <c r="L122" i="1"/>
  <c r="N160" i="1"/>
  <c r="N124" i="1"/>
  <c r="N176" i="1"/>
  <c r="N129" i="1"/>
  <c r="L156" i="1"/>
  <c r="N156" i="1"/>
  <c r="L160" i="1"/>
  <c r="L176" i="1"/>
  <c r="L157" i="1"/>
  <c r="N157" i="1"/>
  <c r="M164" i="1"/>
  <c r="N164" i="1" s="1"/>
  <c r="M130" i="1"/>
  <c r="N130" i="1" s="1"/>
  <c r="K130" i="1"/>
  <c r="L130" i="1" s="1"/>
  <c r="K183" i="1"/>
  <c r="L183" i="1" s="1"/>
  <c r="K164" i="1"/>
  <c r="L164" i="1" s="1"/>
  <c r="M183" i="1"/>
  <c r="N183" i="1" s="1"/>
  <c r="M165" i="1"/>
  <c r="N165" i="1" s="1"/>
  <c r="K184" i="1"/>
  <c r="L184" i="1" s="1"/>
  <c r="M131" i="1"/>
  <c r="N131" i="1" s="1"/>
  <c r="K131" i="1"/>
  <c r="L131" i="1" s="1"/>
  <c r="K165" i="1"/>
  <c r="L165" i="1" s="1"/>
  <c r="M184" i="1"/>
  <c r="N184" i="1" s="1"/>
  <c r="R123" i="1"/>
  <c r="R129" i="1"/>
  <c r="F176" i="1"/>
  <c r="H176" i="1"/>
  <c r="R175" i="1"/>
  <c r="R179" i="1"/>
  <c r="D176" i="1"/>
  <c r="D175" i="1"/>
  <c r="H175" i="1"/>
  <c r="J179" i="1"/>
  <c r="F175" i="1"/>
  <c r="P176" i="1"/>
  <c r="P175" i="1"/>
  <c r="H179" i="1"/>
  <c r="D179" i="1"/>
  <c r="J175" i="1"/>
  <c r="P179" i="1"/>
  <c r="F179" i="1"/>
  <c r="J176" i="1"/>
  <c r="R176" i="1"/>
  <c r="Q183" i="1"/>
  <c r="R183" i="1" s="1"/>
  <c r="I183" i="1"/>
  <c r="J183" i="1" s="1"/>
  <c r="E183" i="1"/>
  <c r="F183" i="1" s="1"/>
  <c r="G183" i="1"/>
  <c r="H183" i="1" s="1"/>
  <c r="O183" i="1"/>
  <c r="P183" i="1" s="1"/>
  <c r="C183" i="1"/>
  <c r="D183" i="1" s="1"/>
  <c r="O184" i="1"/>
  <c r="P184" i="1" s="1"/>
  <c r="G184" i="1"/>
  <c r="H184" i="1" s="1"/>
  <c r="C184" i="1"/>
  <c r="D184" i="1" s="1"/>
  <c r="I184" i="1"/>
  <c r="J184" i="1" s="1"/>
  <c r="Q184" i="1"/>
  <c r="R184" i="1" s="1"/>
  <c r="E184" i="1"/>
  <c r="F184" i="1" s="1"/>
  <c r="D156" i="1"/>
  <c r="P156" i="1"/>
  <c r="J160" i="1"/>
  <c r="J156" i="1"/>
  <c r="J157" i="1"/>
  <c r="F156" i="1"/>
  <c r="F160" i="1"/>
  <c r="D157" i="1"/>
  <c r="H160" i="1"/>
  <c r="D160" i="1"/>
  <c r="H156" i="1"/>
  <c r="P160" i="1"/>
  <c r="R160" i="1"/>
  <c r="P157" i="1"/>
  <c r="R156" i="1"/>
  <c r="R157" i="1"/>
  <c r="H157" i="1"/>
  <c r="F157" i="1"/>
  <c r="Q164" i="1"/>
  <c r="R164" i="1" s="1"/>
  <c r="O164" i="1"/>
  <c r="P164" i="1" s="1"/>
  <c r="G164" i="1"/>
  <c r="H164" i="1" s="1"/>
  <c r="C164" i="1"/>
  <c r="D164" i="1" s="1"/>
  <c r="I164" i="1"/>
  <c r="J164" i="1" s="1"/>
  <c r="E164" i="1"/>
  <c r="F164" i="1" s="1"/>
  <c r="O165" i="1"/>
  <c r="P165" i="1" s="1"/>
  <c r="C165" i="1"/>
  <c r="D165" i="1" s="1"/>
  <c r="Q165" i="1"/>
  <c r="R165" i="1" s="1"/>
  <c r="I165" i="1"/>
  <c r="J165" i="1" s="1"/>
  <c r="E165" i="1"/>
  <c r="F165" i="1" s="1"/>
  <c r="G165" i="1"/>
  <c r="H165" i="1" s="1"/>
  <c r="F123" i="1"/>
  <c r="J123" i="1"/>
  <c r="O131" i="1"/>
  <c r="P131" i="1" s="1"/>
  <c r="G131" i="1"/>
  <c r="H131" i="1" s="1"/>
  <c r="C131" i="1"/>
  <c r="D131" i="1" s="1"/>
  <c r="Q131" i="1"/>
  <c r="R131" i="1" s="1"/>
  <c r="I131" i="1"/>
  <c r="J131" i="1" s="1"/>
  <c r="E131" i="1"/>
  <c r="F131" i="1" s="1"/>
  <c r="H122" i="1"/>
  <c r="H129" i="1"/>
  <c r="H124" i="1"/>
  <c r="H126" i="1"/>
  <c r="G130" i="1"/>
  <c r="H130" i="1" s="1"/>
  <c r="J122" i="1"/>
  <c r="J129" i="1"/>
  <c r="J126" i="1"/>
  <c r="J124" i="1"/>
  <c r="I130" i="1"/>
  <c r="J130" i="1" s="1"/>
  <c r="P122" i="1"/>
  <c r="P129" i="1"/>
  <c r="P124" i="1"/>
  <c r="P126" i="1"/>
  <c r="O130" i="1"/>
  <c r="P130" i="1" s="1"/>
  <c r="R122" i="1"/>
  <c r="R126" i="1"/>
  <c r="R124" i="1"/>
  <c r="Q130" i="1"/>
  <c r="R130" i="1" s="1"/>
  <c r="F129" i="1"/>
  <c r="C130" i="1"/>
  <c r="D130" i="1" s="1"/>
  <c r="E130" i="1"/>
  <c r="F130" i="1" s="1"/>
  <c r="D129" i="1"/>
  <c r="D122" i="1"/>
  <c r="F122" i="1"/>
  <c r="D126" i="1"/>
  <c r="F126" i="1"/>
  <c r="F124" i="1"/>
  <c r="C124" i="1"/>
  <c r="D124" i="1" s="1"/>
  <c r="G177" i="3" l="1"/>
  <c r="D42" i="1"/>
  <c r="D52" i="1" s="1"/>
  <c r="E22" i="3"/>
  <c r="E33" i="3"/>
  <c r="E21" i="3"/>
  <c r="E23" i="3"/>
  <c r="E26" i="3"/>
  <c r="E35" i="3"/>
  <c r="E15" i="3"/>
  <c r="E16" i="3"/>
  <c r="E17" i="3"/>
  <c r="E18" i="3"/>
  <c r="E19" i="3"/>
  <c r="E20" i="3"/>
  <c r="E24" i="3"/>
  <c r="E25" i="3"/>
  <c r="E27" i="3"/>
  <c r="E28" i="3"/>
  <c r="E29" i="3"/>
  <c r="E30" i="3"/>
  <c r="E31" i="3"/>
  <c r="E32" i="3"/>
  <c r="E34" i="3"/>
  <c r="G179" i="3" l="1"/>
  <c r="G178" i="3"/>
  <c r="G183" i="3"/>
  <c r="E183" i="3"/>
  <c r="D40" i="1"/>
  <c r="G3" i="3" s="1"/>
  <c r="A188" i="3" s="1"/>
  <c r="B113" i="1" s="1"/>
  <c r="K181" i="1" l="1"/>
  <c r="L181" i="1" s="1"/>
  <c r="K128" i="1"/>
  <c r="L128" i="1" s="1"/>
  <c r="M128" i="1"/>
  <c r="N128" i="1" s="1"/>
  <c r="M181" i="1"/>
  <c r="N181" i="1" s="1"/>
  <c r="M162" i="1"/>
  <c r="N162" i="1" s="1"/>
  <c r="K162" i="1"/>
  <c r="L162" i="1" s="1"/>
  <c r="M180" i="1"/>
  <c r="N180" i="1" s="1"/>
  <c r="K127" i="1"/>
  <c r="L127" i="1" s="1"/>
  <c r="K180" i="1"/>
  <c r="L180" i="1" s="1"/>
  <c r="L185" i="1" s="1"/>
  <c r="L188" i="1" s="1"/>
  <c r="M161" i="1"/>
  <c r="N161" i="1" s="1"/>
  <c r="N166" i="1" s="1"/>
  <c r="N169" i="1" s="1"/>
  <c r="K161" i="1"/>
  <c r="L161" i="1" s="1"/>
  <c r="M127" i="1"/>
  <c r="N127" i="1" s="1"/>
  <c r="N132" i="1" s="1"/>
  <c r="Q180" i="1"/>
  <c r="R180" i="1" s="1"/>
  <c r="E180" i="1"/>
  <c r="F180" i="1" s="1"/>
  <c r="G161" i="1"/>
  <c r="H161" i="1" s="1"/>
  <c r="I180" i="1"/>
  <c r="J180" i="1" s="1"/>
  <c r="O161" i="1"/>
  <c r="P161" i="1" s="1"/>
  <c r="G180" i="1"/>
  <c r="H180" i="1" s="1"/>
  <c r="I161" i="1"/>
  <c r="J161" i="1" s="1"/>
  <c r="O180" i="1"/>
  <c r="P180" i="1" s="1"/>
  <c r="C180" i="1"/>
  <c r="D180" i="1" s="1"/>
  <c r="Q161" i="1"/>
  <c r="R161" i="1" s="1"/>
  <c r="E161" i="1"/>
  <c r="F161" i="1" s="1"/>
  <c r="C161" i="1"/>
  <c r="D161" i="1" s="1"/>
  <c r="G181" i="1"/>
  <c r="H181" i="1" s="1"/>
  <c r="I162" i="1"/>
  <c r="J162" i="1" s="1"/>
  <c r="O181" i="1"/>
  <c r="P181" i="1" s="1"/>
  <c r="Q162" i="1"/>
  <c r="R162" i="1" s="1"/>
  <c r="I181" i="1"/>
  <c r="J181" i="1" s="1"/>
  <c r="O162" i="1"/>
  <c r="P162" i="1" s="1"/>
  <c r="Q181" i="1"/>
  <c r="R181" i="1" s="1"/>
  <c r="E181" i="1"/>
  <c r="F181" i="1" s="1"/>
  <c r="G162" i="1"/>
  <c r="H162" i="1" s="1"/>
  <c r="C181" i="1"/>
  <c r="D181" i="1" s="1"/>
  <c r="E162" i="1"/>
  <c r="F162" i="1" s="1"/>
  <c r="C162" i="1"/>
  <c r="D162" i="1" s="1"/>
  <c r="I127" i="1"/>
  <c r="J127" i="1" s="1"/>
  <c r="C127" i="1"/>
  <c r="D127" i="1" s="1"/>
  <c r="G127" i="1"/>
  <c r="H127" i="1" s="1"/>
  <c r="O127" i="1"/>
  <c r="P127" i="1" s="1"/>
  <c r="Q127" i="1"/>
  <c r="R127" i="1" s="1"/>
  <c r="E127" i="1"/>
  <c r="F127" i="1" s="1"/>
  <c r="O128" i="1"/>
  <c r="P128" i="1" s="1"/>
  <c r="C128" i="1"/>
  <c r="D128" i="1" s="1"/>
  <c r="E128" i="1"/>
  <c r="F128" i="1" s="1"/>
  <c r="I128" i="1"/>
  <c r="J128" i="1" s="1"/>
  <c r="G128" i="1"/>
  <c r="H128" i="1" s="1"/>
  <c r="Q128" i="1"/>
  <c r="R128" i="1" s="1"/>
  <c r="D41" i="1"/>
  <c r="L166" i="1" l="1"/>
  <c r="L169" i="1" s="1"/>
  <c r="L132" i="1"/>
  <c r="L147" i="1" s="1"/>
  <c r="L150" i="1" s="1"/>
  <c r="N185" i="1"/>
  <c r="N188" i="1" s="1"/>
  <c r="N147" i="1"/>
  <c r="N150" i="1" s="1"/>
  <c r="N142" i="1"/>
  <c r="N135" i="1"/>
  <c r="R132" i="1"/>
  <c r="R135" i="1" s="1"/>
  <c r="H132" i="1"/>
  <c r="H135" i="1" s="1"/>
  <c r="J166" i="1"/>
  <c r="J169" i="1" s="1"/>
  <c r="H166" i="1"/>
  <c r="H169" i="1" s="1"/>
  <c r="P166" i="1"/>
  <c r="P169" i="1" s="1"/>
  <c r="F166" i="1"/>
  <c r="F169" i="1" s="1"/>
  <c r="R166" i="1"/>
  <c r="R169" i="1" s="1"/>
  <c r="H185" i="1"/>
  <c r="H188" i="1" s="1"/>
  <c r="D185" i="1"/>
  <c r="D188" i="1" s="1"/>
  <c r="F185" i="1"/>
  <c r="F188" i="1" s="1"/>
  <c r="D166" i="1"/>
  <c r="D169" i="1" s="1"/>
  <c r="P185" i="1"/>
  <c r="P188" i="1" s="1"/>
  <c r="J185" i="1"/>
  <c r="J188" i="1" s="1"/>
  <c r="R185" i="1"/>
  <c r="R188" i="1" s="1"/>
  <c r="P132" i="1"/>
  <c r="J132" i="1"/>
  <c r="D132" i="1"/>
  <c r="F132" i="1"/>
  <c r="F147" i="1" s="1"/>
  <c r="F150" i="1" s="1"/>
  <c r="L142" i="1" l="1"/>
  <c r="L135" i="1"/>
  <c r="R142" i="1"/>
  <c r="R147" i="1"/>
  <c r="R150" i="1" s="1"/>
  <c r="H142" i="1"/>
  <c r="H147" i="1"/>
  <c r="H150" i="1" s="1"/>
  <c r="P142" i="1"/>
  <c r="P135" i="1"/>
  <c r="P147" i="1"/>
  <c r="P150" i="1" s="1"/>
  <c r="J142" i="1"/>
  <c r="J135" i="1"/>
  <c r="J147" i="1"/>
  <c r="J150" i="1" s="1"/>
  <c r="D142" i="1"/>
  <c r="D147" i="1"/>
  <c r="D150" i="1" s="1"/>
  <c r="F135" i="1"/>
  <c r="F142" i="1"/>
  <c r="D135" i="1"/>
  <c r="D225" i="1" l="1"/>
  <c r="D226" i="1" s="1"/>
  <c r="C223" i="1" s="1"/>
  <c r="C226" i="1" l="1"/>
  <c r="C218" i="1"/>
  <c r="C221" i="1"/>
  <c r="C220" i="1"/>
  <c r="C222" i="1"/>
  <c r="C219" i="1"/>
  <c r="C224" i="1"/>
  <c r="C225" i="1"/>
</calcChain>
</file>

<file path=xl/sharedStrings.xml><?xml version="1.0" encoding="utf-8"?>
<sst xmlns="http://schemas.openxmlformats.org/spreadsheetml/2006/main" count="887" uniqueCount="325">
  <si>
    <t>tons</t>
  </si>
  <si>
    <t>pct.</t>
  </si>
  <si>
    <t>kr</t>
  </si>
  <si>
    <t>Tillæg rene roer</t>
  </si>
  <si>
    <t>Tillæg tidlig levering</t>
  </si>
  <si>
    <t>Tillæg sen levering</t>
  </si>
  <si>
    <t>Pulp</t>
  </si>
  <si>
    <t>I alt, kr</t>
  </si>
  <si>
    <t>Pr. ton, kr</t>
  </si>
  <si>
    <t>ha</t>
  </si>
  <si>
    <t>Sukkertillæg</t>
  </si>
  <si>
    <t>Egne tal</t>
  </si>
  <si>
    <t>Renhedsprocent</t>
  </si>
  <si>
    <t>Areal med sukkerroer</t>
  </si>
  <si>
    <t>tons roer pr. ha</t>
  </si>
  <si>
    <t>tons polsukker</t>
  </si>
  <si>
    <t>15. september</t>
  </si>
  <si>
    <t>16. september</t>
  </si>
  <si>
    <t>17. september</t>
  </si>
  <si>
    <t>18. september</t>
  </si>
  <si>
    <t>19. september</t>
  </si>
  <si>
    <t>20. september</t>
  </si>
  <si>
    <t>21. september</t>
  </si>
  <si>
    <t>22. september</t>
  </si>
  <si>
    <t>23. september</t>
  </si>
  <si>
    <t>24. september</t>
  </si>
  <si>
    <t>25. september</t>
  </si>
  <si>
    <t>26. september</t>
  </si>
  <si>
    <t>27. september</t>
  </si>
  <si>
    <t>28. september</t>
  </si>
  <si>
    <t>29. september</t>
  </si>
  <si>
    <t>30. september</t>
  </si>
  <si>
    <t>I alt</t>
  </si>
  <si>
    <t>Leveringsplan</t>
  </si>
  <si>
    <t>10. september</t>
  </si>
  <si>
    <t>11. september</t>
  </si>
  <si>
    <t>12. september</t>
  </si>
  <si>
    <t>13. september</t>
  </si>
  <si>
    <t>14. september</t>
  </si>
  <si>
    <t>1. oktober</t>
  </si>
  <si>
    <t>2. oktober</t>
  </si>
  <si>
    <t>3. oktober</t>
  </si>
  <si>
    <t>4. oktober</t>
  </si>
  <si>
    <t>5. oktober</t>
  </si>
  <si>
    <t>6. oktober</t>
  </si>
  <si>
    <t>7. oktober</t>
  </si>
  <si>
    <t>8. oktober</t>
  </si>
  <si>
    <t>9. oktober</t>
  </si>
  <si>
    <t>10. oktober</t>
  </si>
  <si>
    <t>11. oktober</t>
  </si>
  <si>
    <t>12. oktober</t>
  </si>
  <si>
    <t>13. oktober</t>
  </si>
  <si>
    <t>14. oktober</t>
  </si>
  <si>
    <t xml:space="preserve">15. oktober </t>
  </si>
  <si>
    <t>16. oktober</t>
  </si>
  <si>
    <t>17. oktober</t>
  </si>
  <si>
    <t>18. oktober</t>
  </si>
  <si>
    <t>19. oktober</t>
  </si>
  <si>
    <t>20. oktober</t>
  </si>
  <si>
    <t>21. oktober</t>
  </si>
  <si>
    <t>22. oktober</t>
  </si>
  <si>
    <t>23. oktober</t>
  </si>
  <si>
    <t>24. oktober</t>
  </si>
  <si>
    <t>25. oktober</t>
  </si>
  <si>
    <t>26. oktober</t>
  </si>
  <si>
    <t>27. oktober</t>
  </si>
  <si>
    <t>28. oktober</t>
  </si>
  <si>
    <t>29. oktober</t>
  </si>
  <si>
    <t>30. oktober</t>
  </si>
  <si>
    <t>31. oktober</t>
  </si>
  <si>
    <t>1. november</t>
  </si>
  <si>
    <t>2. november</t>
  </si>
  <si>
    <t>3. november</t>
  </si>
  <si>
    <t>4. november</t>
  </si>
  <si>
    <t>5. november</t>
  </si>
  <si>
    <t>6. november</t>
  </si>
  <si>
    <t>7. november</t>
  </si>
  <si>
    <t>8. november</t>
  </si>
  <si>
    <t>9. november</t>
  </si>
  <si>
    <t>10. november</t>
  </si>
  <si>
    <t>11. november</t>
  </si>
  <si>
    <t>12. november</t>
  </si>
  <si>
    <t>13. november</t>
  </si>
  <si>
    <t>14. november</t>
  </si>
  <si>
    <t>15. november</t>
  </si>
  <si>
    <t>16. november</t>
  </si>
  <si>
    <t>17. november</t>
  </si>
  <si>
    <t>19. november</t>
  </si>
  <si>
    <t>20. november</t>
  </si>
  <si>
    <t>21. november</t>
  </si>
  <si>
    <t>22. november</t>
  </si>
  <si>
    <t>23. november</t>
  </si>
  <si>
    <t>24. november</t>
  </si>
  <si>
    <t>25. november</t>
  </si>
  <si>
    <t>26. november</t>
  </si>
  <si>
    <t>27. november</t>
  </si>
  <si>
    <t>28. november</t>
  </si>
  <si>
    <t>29. november</t>
  </si>
  <si>
    <t>30. november</t>
  </si>
  <si>
    <t>1. december</t>
  </si>
  <si>
    <t>2. december</t>
  </si>
  <si>
    <t>3. december</t>
  </si>
  <si>
    <t>4. december</t>
  </si>
  <si>
    <t>5. december</t>
  </si>
  <si>
    <t>6. december</t>
  </si>
  <si>
    <t>7. december</t>
  </si>
  <si>
    <t>8. december</t>
  </si>
  <si>
    <t>9. december</t>
  </si>
  <si>
    <t>10. december</t>
  </si>
  <si>
    <t>11. december</t>
  </si>
  <si>
    <t>12. december</t>
  </si>
  <si>
    <t>13. december</t>
  </si>
  <si>
    <t>14. december</t>
  </si>
  <si>
    <t>15. december</t>
  </si>
  <si>
    <t>16. december</t>
  </si>
  <si>
    <t>17. december</t>
  </si>
  <si>
    <t>18. december</t>
  </si>
  <si>
    <t>19. december</t>
  </si>
  <si>
    <t>20. december</t>
  </si>
  <si>
    <t>21. december</t>
  </si>
  <si>
    <t>22. december</t>
  </si>
  <si>
    <t>23. december</t>
  </si>
  <si>
    <t>24. december</t>
  </si>
  <si>
    <t>25. december</t>
  </si>
  <si>
    <t>26. december</t>
  </si>
  <si>
    <t>27. december</t>
  </si>
  <si>
    <t>28. december</t>
  </si>
  <si>
    <t>29. december</t>
  </si>
  <si>
    <t>30. december</t>
  </si>
  <si>
    <t>31. december</t>
  </si>
  <si>
    <t>1. januar</t>
  </si>
  <si>
    <t>2. januar</t>
  </si>
  <si>
    <t>3. januar</t>
  </si>
  <si>
    <t>4. januar</t>
  </si>
  <si>
    <t>5. januar</t>
  </si>
  <si>
    <t>6. januar</t>
  </si>
  <si>
    <t>7. januar</t>
  </si>
  <si>
    <t>8. januar</t>
  </si>
  <si>
    <t>9. januar</t>
  </si>
  <si>
    <t>10. januar</t>
  </si>
  <si>
    <t>11. januar</t>
  </si>
  <si>
    <t>12. januar</t>
  </si>
  <si>
    <t>13. januar</t>
  </si>
  <si>
    <t>14. januar</t>
  </si>
  <si>
    <t>15. januar</t>
  </si>
  <si>
    <t>17. januar</t>
  </si>
  <si>
    <t>18. januar</t>
  </si>
  <si>
    <t>19. januar</t>
  </si>
  <si>
    <t>20. januar</t>
  </si>
  <si>
    <t>21. januar</t>
  </si>
  <si>
    <t>22. januar</t>
  </si>
  <si>
    <t>23. januar</t>
  </si>
  <si>
    <t>24. januar</t>
  </si>
  <si>
    <t>25. januar</t>
  </si>
  <si>
    <t>26. januar</t>
  </si>
  <si>
    <t>27. januar</t>
  </si>
  <si>
    <t>28. januar</t>
  </si>
  <si>
    <t>29. januar</t>
  </si>
  <si>
    <t>30. januar</t>
  </si>
  <si>
    <t>31. januar</t>
  </si>
  <si>
    <t>16. januar</t>
  </si>
  <si>
    <t>Tidlig levering</t>
  </si>
  <si>
    <t>Sen levering</t>
  </si>
  <si>
    <t>Tillæg</t>
  </si>
  <si>
    <t>Sats</t>
  </si>
  <si>
    <t>Total</t>
  </si>
  <si>
    <t>Udfyld faneark "Leveringsplan", hvorved tillæg for tidlig levering beregnes automatisk.</t>
  </si>
  <si>
    <t>Udfyld faneark "Leveringsplan", hvorved tillæg for sen levering beregnes automatisk.</t>
  </si>
  <si>
    <t>Tillæg, tidlig og sen levering, pr. ton roer:</t>
  </si>
  <si>
    <t>Udarbejdet af Danske Sukkerroedyrkere</t>
  </si>
  <si>
    <t>Klaus Sørensen</t>
  </si>
  <si>
    <t>Bemærkninger</t>
  </si>
  <si>
    <t>kr pr. ton roer</t>
  </si>
  <si>
    <t>km</t>
  </si>
  <si>
    <t>Beregnes automatisk.</t>
  </si>
  <si>
    <t>Basisoplysninger</t>
  </si>
  <si>
    <t>Indtægt pr. ha</t>
  </si>
  <si>
    <t>Sukkerudbytte pr. ha</t>
  </si>
  <si>
    <t>Sukkerpct.</t>
  </si>
  <si>
    <t>Rodudbytte</t>
  </si>
  <si>
    <t>Tons rene roer leveret</t>
  </si>
  <si>
    <t>Tons beskidte roer leveret</t>
  </si>
  <si>
    <t>Tons polsukker leveret</t>
  </si>
  <si>
    <t>Leveringsprocent</t>
  </si>
  <si>
    <t>Areal, ha</t>
  </si>
  <si>
    <t>Aconto 5 - medio februar</t>
  </si>
  <si>
    <t>Aconto 1 - medio oktober</t>
  </si>
  <si>
    <t>Aconto 2 - medio november</t>
  </si>
  <si>
    <t>Aconto 3 - medio december</t>
  </si>
  <si>
    <t>Aconto 4 - medio januar</t>
  </si>
  <si>
    <t>Total afregning for roerne</t>
  </si>
  <si>
    <t>18. november</t>
  </si>
  <si>
    <t>Beregningsformel</t>
  </si>
  <si>
    <t>Fordeling</t>
  </si>
  <si>
    <t>Roemængde til levering (tal fra indtastningen på forsiden):</t>
  </si>
  <si>
    <t>kr pr. ton polsukker</t>
  </si>
  <si>
    <r>
      <t>Basisoplysninger</t>
    </r>
    <r>
      <rPr>
        <b/>
        <sz val="12"/>
        <rFont val="Arial"/>
        <family val="2"/>
      </rPr>
      <t xml:space="preserve">
- grundlag for beregning af afregningstidspunktet</t>
    </r>
  </si>
  <si>
    <t>- beregner afregningstidspunktet</t>
  </si>
  <si>
    <t>5. Afregningstidspunkt for roerne</t>
  </si>
  <si>
    <r>
      <t xml:space="preserve">Bemærk! - der skal indtastes tons </t>
    </r>
    <r>
      <rPr>
        <u/>
        <sz val="12"/>
        <rFont val="Arial"/>
        <family val="2"/>
      </rPr>
      <t>rene</t>
    </r>
    <r>
      <rPr>
        <sz val="12"/>
        <rFont val="Arial"/>
        <family val="2"/>
      </rPr>
      <t xml:space="preserve"> roer</t>
    </r>
  </si>
  <si>
    <t>- beregner indtægten for kontraktroer og overskudsroer</t>
  </si>
  <si>
    <t>1. Kontraktroer, indtægt pr. ha</t>
  </si>
  <si>
    <t>Roepris</t>
  </si>
  <si>
    <t>Kontraktmængde, i alt</t>
  </si>
  <si>
    <t>Pris på overskudsroer, 105-130 % af kontrakten, pr. ton 16 % roer</t>
  </si>
  <si>
    <t>Pris på overskudsroer, over 130 % af kontrakten, pr. ton 16 % roer</t>
  </si>
  <si>
    <t xml:space="preserve">  5)</t>
  </si>
  <si>
    <t>mio. kr. EBIT</t>
  </si>
  <si>
    <r>
      <rPr>
        <b/>
        <vertAlign val="superscript"/>
        <sz val="12"/>
        <rFont val="Arial"/>
        <family val="2"/>
      </rPr>
      <t>5)</t>
    </r>
    <r>
      <rPr>
        <sz val="12"/>
        <rFont val="Arial"/>
        <family val="2"/>
      </rPr>
      <t xml:space="preserve"> Ved angivelse af kontraktmængde indsættes kontraktmængden </t>
    </r>
    <r>
      <rPr>
        <u/>
        <sz val="12"/>
        <rFont val="Arial"/>
        <family val="2"/>
      </rPr>
      <t>fratrukket</t>
    </r>
    <r>
      <rPr>
        <sz val="12"/>
        <rFont val="Arial"/>
        <family val="2"/>
      </rPr>
      <t xml:space="preserve"> en eventuel overført mængde polsukker fra året før.</t>
    </r>
  </si>
  <si>
    <t>Fragtafstand til fabrik (indsæt fra 1-300 km)</t>
  </si>
  <si>
    <t>Dyrkerens egenbetaling for transport af jord og urenheder</t>
  </si>
  <si>
    <t>Dyrkerens egenbetaling for transport af rene roer, ud over 80 km</t>
  </si>
  <si>
    <t>Jord og urenheder</t>
  </si>
  <si>
    <t>Rene roer, over 80 km</t>
  </si>
  <si>
    <t>Km til farbik</t>
  </si>
  <si>
    <t>Sats, kr</t>
  </si>
  <si>
    <t>kr pr. ton jord og øvrige urenheder</t>
  </si>
  <si>
    <t>Resultattillæg/fradrag</t>
  </si>
  <si>
    <t>Beregnes automatisk ud fra det indtastede forventede regnskabsresultat for Nordic Sugar</t>
  </si>
  <si>
    <t>Fastlagte roepriser</t>
  </si>
  <si>
    <t>Egenbetaling for transport af jord og urenheder</t>
  </si>
  <si>
    <t>Egenbetaling for transport af rene roer over 80 km</t>
  </si>
  <si>
    <t>Beregning af DB 2</t>
  </si>
  <si>
    <t>Her henvises til omkostningsberegninger (styk- plus maskinomkostninger):</t>
  </si>
  <si>
    <t>DB 2</t>
  </si>
  <si>
    <t>Omkostningerne beregnes ikke her i regnearket - her benyttes beregninger foretaget af VKST, hvorved DB 2 fremkommer</t>
  </si>
  <si>
    <t>Total indtægt fra kontraktroer, alle kontrakttyper</t>
  </si>
  <si>
    <t>Total indtægt fra overskudsroer 100-105 %, alle kontrakttyper</t>
  </si>
  <si>
    <t>Slutopgørelse medio juli året efter kampagnen</t>
  </si>
  <si>
    <t>Basis-tal</t>
  </si>
  <si>
    <t>3 år, fast pris
indgået 2018</t>
  </si>
  <si>
    <t>3 år, var. pris
indgået 2018</t>
  </si>
  <si>
    <t>Kontraktmængde, 3-årig kontrakt med fast pris, indgået 2018 (164,46 kr pr. ton 16 % roer)</t>
  </si>
  <si>
    <t>Kontraktmængde, 3-årig kontrakt med variabel pris, indgået 2018 (170,14 kr pr. ton 16 % roer)</t>
  </si>
  <si>
    <r>
      <t xml:space="preserve">  1)</t>
    </r>
    <r>
      <rPr>
        <sz val="12"/>
        <rFont val="Arial"/>
        <family val="2"/>
      </rPr>
      <t xml:space="preserve">  89,0</t>
    </r>
  </si>
  <si>
    <r>
      <t xml:space="preserve">2. Overskudsroer, 100-105 % af kontrakten, indtægt pr. ha
</t>
    </r>
    <r>
      <rPr>
        <b/>
        <sz val="16"/>
        <rFont val="Arial"/>
        <family val="2"/>
      </rPr>
      <t>- samme betaling som for kontraktroer</t>
    </r>
  </si>
  <si>
    <t>Total indtægt fra overskudsroer 105-130 %, alle kontrakttyper</t>
  </si>
  <si>
    <t>Aconto betaling kontraktroer: 3-årig fast, indgået 2018</t>
  </si>
  <si>
    <t>Aconto betaling kontraktroer: 3-årig variabel, indgået 2018</t>
  </si>
  <si>
    <t>Total indtægt fra overskudsroer over 130 %, alle kontrakttyper</t>
  </si>
  <si>
    <t>Ikke gældende for overskudsroer</t>
  </si>
  <si>
    <t>Beregnes automatisk ud fra afstand til fabrik og fragtsatser (se evt. fanen "Fragtsatser")</t>
  </si>
  <si>
    <r>
      <t xml:space="preserve">Resultatet er alene </t>
    </r>
    <r>
      <rPr>
        <i/>
        <u/>
        <sz val="12"/>
        <rFont val="Arial"/>
        <family val="2"/>
      </rPr>
      <t>retningsvisende</t>
    </r>
    <r>
      <rPr>
        <i/>
        <sz val="12"/>
        <rFont val="Arial"/>
        <family val="2"/>
      </rPr>
      <t>, og Danske Sukkerroedyrkere kan ikke drages til ansvar herfor.</t>
    </r>
  </si>
  <si>
    <t>Udvidet version med egne leveringstidspunkter og beregning af tillæg for tidlig og sen levering samt afregningstidspunkter</t>
  </si>
  <si>
    <t>Kontraktmængde, 3-årig kontrakt med fast pris, indgået 2019 (160,56 kr pr. ton 16 % roer)</t>
  </si>
  <si>
    <t>Kontraktmængde, 3-årig kontrakt med variabel pris, indgået 2019 (163,75 kr pr. ton 16 % roer)</t>
  </si>
  <si>
    <t>3 år, fast pris
indgået 2019</t>
  </si>
  <si>
    <t>3 år, var. pris
indgået 2019</t>
  </si>
  <si>
    <r>
      <t xml:space="preserve">3. Overskudsroer, 105-130 % af kontrakten, indtægt pr. ha
</t>
    </r>
    <r>
      <rPr>
        <b/>
        <sz val="16"/>
        <rFont val="Arial"/>
        <family val="2"/>
      </rPr>
      <t>- forskel fra kontraktroer er roeprisen samt intet resultattillæg/fradrag</t>
    </r>
  </si>
  <si>
    <r>
      <t xml:space="preserve">4. Overskudsroer, over 130 % af kontrakten, indtægt pr. ha
</t>
    </r>
    <r>
      <rPr>
        <b/>
        <sz val="16"/>
        <rFont val="Arial"/>
        <family val="2"/>
      </rPr>
      <t>- forskel fra kontraktroer er roeprisen samt intet resultattillæg/fradrag</t>
    </r>
  </si>
  <si>
    <t>Kontraktmængde, 3-årig fast pris, indgået 2019</t>
  </si>
  <si>
    <t>Kontraktmængde, 3-årig variabel pris, indgået 2019</t>
  </si>
  <si>
    <t>Aconto betaling kontraktroer: 3-årig fast, indgået 2019</t>
  </si>
  <si>
    <t>Aconto betaling kontraktroer: 3-årig variabel, indgået 2019</t>
  </si>
  <si>
    <t>I alt afregning i aconto</t>
  </si>
  <si>
    <t>Sammenvejet, vægtet aconto udbetaling</t>
  </si>
  <si>
    <r>
      <t xml:space="preserve">  6</t>
    </r>
    <r>
      <rPr>
        <b/>
        <vertAlign val="superscript"/>
        <sz val="12"/>
        <rFont val="Arial"/>
        <family val="2"/>
      </rPr>
      <t>)</t>
    </r>
  </si>
  <si>
    <r>
      <t xml:space="preserve">   =&gt; Resultattillæg/fradrag i variabel kontrakt indgået 2018 - </t>
    </r>
    <r>
      <rPr>
        <sz val="12"/>
        <color rgb="FFFF0000"/>
        <rFont val="Arial"/>
        <family val="2"/>
      </rPr>
      <t>SE NOTE 6</t>
    </r>
  </si>
  <si>
    <r>
      <t xml:space="preserve">   =&gt; Resultattillæg/fradrag i variabel kontrakt indgået 2019 - </t>
    </r>
    <r>
      <rPr>
        <sz val="12"/>
        <color rgb="FFFF0000"/>
        <rFont val="Arial"/>
        <family val="2"/>
      </rPr>
      <t>SE NOTE 6</t>
    </r>
  </si>
  <si>
    <r>
      <t xml:space="preserve">  2</t>
    </r>
    <r>
      <rPr>
        <b/>
        <vertAlign val="superscript"/>
        <sz val="12"/>
        <rFont val="Arial"/>
        <family val="2"/>
      </rPr>
      <t>)</t>
    </r>
    <r>
      <rPr>
        <sz val="12"/>
        <rFont val="Arial"/>
        <family val="2"/>
      </rPr>
      <t xml:space="preserve"> </t>
    </r>
  </si>
  <si>
    <t xml:space="preserve">   - ved en roepillepris på 1.000 kr er pulpafregningen 12,50 kr, og ved en roepillepris på 1.200 kr pr. ton er pulpafregningen 22,50 kr</t>
  </si>
  <si>
    <r>
      <t xml:space="preserve">Resultattillæg/fradrag - </t>
    </r>
    <r>
      <rPr>
        <u/>
        <sz val="12"/>
        <rFont val="Arial"/>
        <family val="2"/>
      </rPr>
      <t>kun aktuelt for kontrakter med variabel pris</t>
    </r>
  </si>
  <si>
    <t>Kalkuler for sukkerroer 2020</t>
  </si>
  <si>
    <t>Kontraktmængde, 1-årig kontrakt med fast pris, indgået 2020 (157,13 kr pr. ton 16 % roer)</t>
  </si>
  <si>
    <t>Kontraktmængde, 1-årig kontrakt med variabel pris, indgået 2020 (142,54 kr pr. ton 16 % roer)</t>
  </si>
  <si>
    <t>Kontraktmængde, 3-årig kontrakt med fast pris, indgået 2020 (163,60 kr pr. ton 16 % roer)</t>
  </si>
  <si>
    <t>Kontraktmængde, 3-årig kontrakt med variabel pris, indgået 2020 (150,62 kr pr. ton 16 % roer)</t>
  </si>
  <si>
    <t>1 år, fast pris
indgået 2020</t>
  </si>
  <si>
    <t>1 år, var. pris
indgået 2020</t>
  </si>
  <si>
    <t>3 år, fast pris
indgået 2020</t>
  </si>
  <si>
    <t>3 år, var. pris
indgået 2020</t>
  </si>
  <si>
    <t>2020 fragtsatser</t>
  </si>
  <si>
    <r>
      <t xml:space="preserve">  1)</t>
    </r>
    <r>
      <rPr>
        <sz val="12"/>
        <rFont val="Arial"/>
        <family val="2"/>
      </rPr>
      <t xml:space="preserve">  12,7</t>
    </r>
  </si>
  <si>
    <r>
      <t xml:space="preserve">  1)</t>
    </r>
    <r>
      <rPr>
        <sz val="12"/>
        <rFont val="Arial"/>
        <family val="2"/>
      </rPr>
      <t xml:space="preserve">  71,7</t>
    </r>
  </si>
  <si>
    <r>
      <t xml:space="preserve">  1)</t>
    </r>
    <r>
      <rPr>
        <sz val="12"/>
        <rFont val="Arial"/>
        <family val="2"/>
      </rPr>
      <t xml:space="preserve">  17,7</t>
    </r>
  </si>
  <si>
    <r>
      <t>1)</t>
    </r>
    <r>
      <rPr>
        <sz val="12"/>
        <rFont val="Arial"/>
        <family val="2"/>
      </rPr>
      <t xml:space="preserve"> 5-års gennemsnitstal for Danmark for 2014-18</t>
    </r>
  </si>
  <si>
    <r>
      <t xml:space="preserve">Forventet Nordic Sugar regnskabsresultat i 2020/21 - </t>
    </r>
    <r>
      <rPr>
        <sz val="12"/>
        <color rgb="FFFF0000"/>
        <rFont val="Arial"/>
        <family val="2"/>
      </rPr>
      <t>SE NOTE 6</t>
    </r>
  </si>
  <si>
    <r>
      <t xml:space="preserve">   =&gt; Resultattillæg/fradrag i variabel kontrakt indgået 2020 - </t>
    </r>
    <r>
      <rPr>
        <sz val="12"/>
        <color rgb="FFFF0000"/>
        <rFont val="Arial"/>
        <family val="2"/>
      </rPr>
      <t>SE NOTE 6</t>
    </r>
  </si>
  <si>
    <r>
      <t>2)</t>
    </r>
    <r>
      <rPr>
        <sz val="12"/>
        <rFont val="Arial"/>
        <family val="2"/>
      </rPr>
      <t xml:space="preserve"> Prisen på pulp i </t>
    </r>
    <r>
      <rPr>
        <u/>
        <sz val="12"/>
        <rFont val="Arial"/>
        <family val="2"/>
      </rPr>
      <t>kontrakter med variabel pris indgået i 2018 og 2019</t>
    </r>
    <r>
      <rPr>
        <sz val="12"/>
        <rFont val="Arial"/>
        <family val="2"/>
      </rPr>
      <t xml:space="preserve"> afhænger af Nordic Sugars salgspris på roepiller (i kontrakter med fast pris samt kontrakter med variabel pris indgået i 2020 udgør pulpafregningen et fast beløb på 22,50 kr)</t>
    </r>
  </si>
  <si>
    <t xml:space="preserve">   - den 5-årige gns. afregning for pulp (2015-19) er 14,82 kr</t>
  </si>
  <si>
    <r>
      <t>Pulp pris -</t>
    </r>
    <r>
      <rPr>
        <u/>
        <sz val="12"/>
        <rFont val="Arial"/>
        <family val="2"/>
      </rPr>
      <t xml:space="preserve"> kun aktuelt for kontrakter med variabel pris indgået i 2018 og 2019 - </t>
    </r>
    <r>
      <rPr>
        <u/>
        <sz val="12"/>
        <color rgb="FFFF0000"/>
        <rFont val="Arial"/>
        <family val="2"/>
      </rPr>
      <t>SE NOTE 2</t>
    </r>
  </si>
  <si>
    <r>
      <t xml:space="preserve">I kontrakterne fra 2020 er angivet </t>
    </r>
    <r>
      <rPr>
        <u/>
        <sz val="10"/>
        <rFont val="Arial"/>
        <family val="2"/>
      </rPr>
      <t>minimumsprisen</t>
    </r>
    <r>
      <rPr>
        <sz val="10"/>
        <rFont val="Arial"/>
      </rPr>
      <t xml:space="preserve"> i de variable kontrakter</t>
    </r>
    <r>
      <rPr>
        <sz val="10"/>
        <rFont val="Arial"/>
        <family val="2"/>
      </rPr>
      <t xml:space="preserve"> ved et Nordic Sugar regnskabsresultat ved EBIT = 0 (der kan således kun blive et resultat</t>
    </r>
    <r>
      <rPr>
        <u/>
        <sz val="10"/>
        <rFont val="Arial"/>
        <family val="2"/>
      </rPr>
      <t>tillæg</t>
    </r>
  </si>
  <si>
    <t>Kalkule
2020</t>
  </si>
  <si>
    <t>Beregnes automatisk (satser fremgår af Brancheaftalen).</t>
  </si>
  <si>
    <r>
      <t xml:space="preserve">For variabel kontrakter </t>
    </r>
    <r>
      <rPr>
        <u/>
        <sz val="12"/>
        <rFont val="Arial"/>
        <family val="2"/>
      </rPr>
      <t>indgået 2018 og 2019</t>
    </r>
    <r>
      <rPr>
        <sz val="12"/>
        <rFont val="Arial"/>
        <family val="2"/>
      </rPr>
      <t>, som angivet under "basisoplysninger".</t>
    </r>
  </si>
  <si>
    <t>Beregnes automatisk ud fra afstand til fabrik og fragtsatser (se fanen "Fragtsatser")</t>
  </si>
  <si>
    <t>fra VKST Planteavl, fra Planteavlsnyt af 7. juli 2020</t>
  </si>
  <si>
    <r>
      <t xml:space="preserve">  3</t>
    </r>
    <r>
      <rPr>
        <b/>
        <vertAlign val="superscript"/>
        <sz val="12"/>
        <rFont val="Arial"/>
        <family val="2"/>
      </rPr>
      <t xml:space="preserve">) </t>
    </r>
    <r>
      <rPr>
        <sz val="12"/>
        <rFont val="Arial"/>
        <family val="2"/>
      </rPr>
      <t xml:space="preserve"> 122,53</t>
    </r>
  </si>
  <si>
    <r>
      <rPr>
        <b/>
        <vertAlign val="superscript"/>
        <sz val="12"/>
        <rFont val="Arial"/>
        <family val="2"/>
      </rPr>
      <t>3)</t>
    </r>
    <r>
      <rPr>
        <sz val="12"/>
        <rFont val="Arial"/>
        <family val="2"/>
      </rPr>
      <t xml:space="preserve"> Produktion af overskudsroer fra 105 - 130 % af kontrakten afregnes til en pris på 122,53 DKK (oplyst af Nordic Sugar den 14. august 2020).</t>
    </r>
  </si>
  <si>
    <r>
      <t xml:space="preserve">  4</t>
    </r>
    <r>
      <rPr>
        <b/>
        <vertAlign val="superscript"/>
        <sz val="12"/>
        <rFont val="Arial"/>
        <family val="2"/>
      </rPr>
      <t xml:space="preserve">) </t>
    </r>
    <r>
      <rPr>
        <sz val="12"/>
        <rFont val="Arial"/>
        <family val="2"/>
      </rPr>
      <t xml:space="preserve"> 109,52</t>
    </r>
  </si>
  <si>
    <r>
      <rPr>
        <b/>
        <vertAlign val="superscript"/>
        <sz val="12"/>
        <rFont val="Arial"/>
        <family val="2"/>
      </rPr>
      <t>4)</t>
    </r>
    <r>
      <rPr>
        <sz val="12"/>
        <rFont val="Arial"/>
        <family val="2"/>
      </rPr>
      <t xml:space="preserve"> Produktion af overskudsroer over 130 % af kontrakten afregnes til en pris på 109,52 DKK (oplyst af Nordic Sugar den 14. august 2020).</t>
    </r>
  </si>
  <si>
    <t>Logistikpræmie</t>
  </si>
  <si>
    <t>Kontraktmængde, 1-årig fast pris, indgået 2020</t>
  </si>
  <si>
    <t>Kontraktmængde, 1-årig variabel pris, indgået 2020</t>
  </si>
  <si>
    <t>Kontraktmængde, 3-årig fast pris, indgået 2020</t>
  </si>
  <si>
    <t>Kontraktmængde, 3-årig variabel pris, indgået 2020</t>
  </si>
  <si>
    <t>Kontraktmængde, 3-årig fast pris, indgået 2018</t>
  </si>
  <si>
    <t>Kontraktmængde, 3-årig variabel pris, indgået 2018</t>
  </si>
  <si>
    <t>Aconto betaling kontraktroer: 1-årig fast, indgået 2020</t>
  </si>
  <si>
    <t>Aconto betaling kontraktroer: 1-årig variabel, indgået 2020</t>
  </si>
  <si>
    <t>Aconto betaling kontraktroer: 3-årig fast, indgået 2020</t>
  </si>
  <si>
    <t>Aconto betaling kontraktroer: 3-årig variabel, indgået 2020</t>
  </si>
  <si>
    <t>Beregnes automatisk ud fra den indtastede fragtafstand til fabrik (satser fremgår af Brancheaftalen)</t>
  </si>
  <si>
    <t>Opdateret</t>
  </si>
  <si>
    <t>Aconto 6 - medio marts</t>
  </si>
  <si>
    <t>1. februar</t>
  </si>
  <si>
    <t>2. februar</t>
  </si>
  <si>
    <t>3. februar</t>
  </si>
  <si>
    <t>4. februar</t>
  </si>
  <si>
    <t>5. februar</t>
  </si>
  <si>
    <t>6. februar</t>
  </si>
  <si>
    <t>7. februar</t>
  </si>
  <si>
    <t>8. februar</t>
  </si>
  <si>
    <t>9. februar</t>
  </si>
  <si>
    <t>10. februar</t>
  </si>
  <si>
    <t>11. februar</t>
  </si>
  <si>
    <t>12. februar</t>
  </si>
  <si>
    <t>13. februar</t>
  </si>
  <si>
    <t>14. februar</t>
  </si>
  <si>
    <t>15. februar</t>
  </si>
  <si>
    <t>16. februar</t>
  </si>
  <si>
    <t>17. februar</t>
  </si>
  <si>
    <t>18. februar</t>
  </si>
  <si>
    <t>19. februar</t>
  </si>
  <si>
    <t>20. februar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</si>
</sst>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d/m\ yyyy"/>
    <numFmt numFmtId="166" formatCode="#,##0.0"/>
    <numFmt numFmtId="167" formatCode="0.0%"/>
    <numFmt numFmtId="168" formatCode="[$-406]d\.\ mmmm\ yyyy;@"/>
  </numFmts>
  <fonts count="28" x14ac:knownFonts="1">
    <font>
      <sz val="10"/>
      <name val="Arial"/>
    </font>
    <font>
      <b/>
      <sz val="10"/>
      <name val="Arial"/>
      <family val="2"/>
    </font>
    <font>
      <b/>
      <sz val="12"/>
      <name val="Arial"/>
      <family val="2"/>
    </font>
    <font>
      <i/>
      <sz val="10"/>
      <name val="Arial"/>
      <family val="2"/>
    </font>
    <font>
      <sz val="8"/>
      <name val="Arial"/>
      <family val="2"/>
    </font>
    <font>
      <sz val="10"/>
      <name val="Arial"/>
      <family val="2"/>
    </font>
    <font>
      <b/>
      <sz val="14"/>
      <name val="Arial"/>
      <family val="2"/>
    </font>
    <font>
      <sz val="14"/>
      <name val="Arial"/>
      <family val="2"/>
    </font>
    <font>
      <b/>
      <u/>
      <sz val="12"/>
      <name val="Arial"/>
      <family val="2"/>
    </font>
    <font>
      <b/>
      <sz val="16"/>
      <name val="Arial"/>
      <family val="2"/>
    </font>
    <font>
      <b/>
      <i/>
      <sz val="12"/>
      <name val="Arial"/>
      <family val="2"/>
    </font>
    <font>
      <sz val="12"/>
      <name val="Arial"/>
      <family val="2"/>
    </font>
    <font>
      <b/>
      <sz val="18"/>
      <name val="Arial"/>
      <family val="2"/>
    </font>
    <font>
      <sz val="12"/>
      <name val="Arial"/>
      <family val="2"/>
    </font>
    <font>
      <b/>
      <sz val="12"/>
      <name val="Arial"/>
      <family val="2"/>
    </font>
    <font>
      <vertAlign val="superscript"/>
      <sz val="10"/>
      <name val="Arial"/>
      <family val="2"/>
    </font>
    <font>
      <vertAlign val="superscript"/>
      <sz val="12"/>
      <name val="Arial"/>
      <family val="2"/>
    </font>
    <font>
      <u/>
      <sz val="12"/>
      <name val="Arial"/>
      <family val="2"/>
    </font>
    <font>
      <b/>
      <vertAlign val="superscript"/>
      <sz val="12"/>
      <name val="Arial"/>
      <family val="2"/>
    </font>
    <font>
      <b/>
      <sz val="16"/>
      <color indexed="10"/>
      <name val="Arial"/>
      <family val="2"/>
    </font>
    <font>
      <i/>
      <sz val="12"/>
      <color rgb="FF000000"/>
      <name val="Arial"/>
      <family val="2"/>
    </font>
    <font>
      <i/>
      <sz val="12"/>
      <name val="Arial"/>
      <family val="2"/>
    </font>
    <font>
      <b/>
      <sz val="12"/>
      <color theme="3" tint="0.39997558519241921"/>
      <name val="Arial"/>
      <family val="2"/>
    </font>
    <font>
      <b/>
      <sz val="16"/>
      <color theme="3" tint="0.39997558519241921"/>
      <name val="Arial"/>
      <family val="2"/>
    </font>
    <font>
      <i/>
      <u/>
      <sz val="12"/>
      <name val="Arial"/>
      <family val="2"/>
    </font>
    <font>
      <sz val="12"/>
      <color rgb="FFFF0000"/>
      <name val="Arial"/>
      <family val="2"/>
    </font>
    <font>
      <u/>
      <sz val="12"/>
      <color rgb="FFFF0000"/>
      <name val="Arial"/>
      <family val="2"/>
    </font>
    <font>
      <u/>
      <sz val="10"/>
      <name val="Arial"/>
      <family val="2"/>
    </font>
  </fonts>
  <fills count="10">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2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CCFFFF"/>
        <bgColor indexed="64"/>
      </patternFill>
    </fill>
  </fills>
  <borders count="51">
    <border>
      <left/>
      <right/>
      <top/>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thin">
        <color indexed="64"/>
      </right>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s>
  <cellStyleXfs count="2">
    <xf numFmtId="0" fontId="0" fillId="0" borderId="0"/>
    <xf numFmtId="0" fontId="5" fillId="0" borderId="0"/>
  </cellStyleXfs>
  <cellXfs count="237">
    <xf numFmtId="0" fontId="0" fillId="0" borderId="0" xfId="0"/>
    <xf numFmtId="0" fontId="1" fillId="0" borderId="0" xfId="0" applyFont="1"/>
    <xf numFmtId="0" fontId="2" fillId="0" borderId="0" xfId="0" applyFont="1"/>
    <xf numFmtId="0" fontId="3" fillId="0" borderId="0" xfId="0" applyFont="1"/>
    <xf numFmtId="3" fontId="1" fillId="0" borderId="0" xfId="0" applyNumberFormat="1" applyFont="1"/>
    <xf numFmtId="0" fontId="6" fillId="0" borderId="0" xfId="0" applyFont="1"/>
    <xf numFmtId="0" fontId="7" fillId="0" borderId="0" xfId="0" applyFont="1"/>
    <xf numFmtId="0" fontId="5" fillId="0" borderId="0" xfId="0" applyFont="1"/>
    <xf numFmtId="0" fontId="3" fillId="0" borderId="0" xfId="0" quotePrefix="1" applyFont="1"/>
    <xf numFmtId="0" fontId="9" fillId="0" borderId="0" xfId="0" applyFont="1"/>
    <xf numFmtId="0" fontId="0" fillId="0" borderId="0" xfId="0" applyAlignment="1">
      <alignment horizontal="right"/>
    </xf>
    <xf numFmtId="2" fontId="1" fillId="0" borderId="0" xfId="0" applyNumberFormat="1" applyFont="1"/>
    <xf numFmtId="0" fontId="1" fillId="0" borderId="0" xfId="0" applyFont="1" applyFill="1"/>
    <xf numFmtId="3" fontId="2" fillId="0" borderId="0" xfId="0" applyNumberFormat="1" applyFont="1" applyFill="1" applyBorder="1"/>
    <xf numFmtId="0" fontId="0" fillId="0" borderId="0" xfId="0" applyFill="1"/>
    <xf numFmtId="0" fontId="5" fillId="0" borderId="0" xfId="0" applyFont="1" applyFill="1" applyBorder="1"/>
    <xf numFmtId="0" fontId="0" fillId="0" borderId="0" xfId="0" applyFill="1" applyBorder="1"/>
    <xf numFmtId="3" fontId="1" fillId="0" borderId="0" xfId="0" applyNumberFormat="1" applyFont="1" applyFill="1"/>
    <xf numFmtId="3" fontId="8" fillId="0" borderId="0" xfId="0" applyNumberFormat="1" applyFont="1" applyFill="1" applyBorder="1"/>
    <xf numFmtId="0" fontId="11" fillId="0" borderId="0" xfId="0" applyFont="1"/>
    <xf numFmtId="0" fontId="2" fillId="0" borderId="1" xfId="0" applyFont="1" applyBorder="1"/>
    <xf numFmtId="0" fontId="0" fillId="0" borderId="2" xfId="0" applyBorder="1"/>
    <xf numFmtId="3" fontId="2" fillId="2" borderId="3" xfId="0" applyNumberFormat="1" applyFont="1" applyFill="1" applyBorder="1"/>
    <xf numFmtId="3" fontId="2" fillId="2" borderId="5" xfId="0" applyNumberFormat="1" applyFont="1" applyFill="1" applyBorder="1"/>
    <xf numFmtId="0" fontId="13" fillId="0" borderId="0" xfId="0" applyFont="1"/>
    <xf numFmtId="0" fontId="8" fillId="0" borderId="0" xfId="0" applyFont="1"/>
    <xf numFmtId="3" fontId="2" fillId="0" borderId="0" xfId="0" applyNumberFormat="1" applyFont="1"/>
    <xf numFmtId="2" fontId="2" fillId="0" borderId="0" xfId="0" applyNumberFormat="1" applyFont="1"/>
    <xf numFmtId="3" fontId="11" fillId="3" borderId="15" xfId="0" applyNumberFormat="1" applyFont="1" applyFill="1" applyBorder="1"/>
    <xf numFmtId="3" fontId="11" fillId="0" borderId="0" xfId="0" applyNumberFormat="1" applyFont="1"/>
    <xf numFmtId="166" fontId="11" fillId="0" borderId="0" xfId="0" applyNumberFormat="1" applyFont="1"/>
    <xf numFmtId="3" fontId="2" fillId="2" borderId="15" xfId="0" applyNumberFormat="1" applyFont="1" applyFill="1" applyBorder="1"/>
    <xf numFmtId="0" fontId="2" fillId="0" borderId="0" xfId="0" applyFont="1" applyFill="1"/>
    <xf numFmtId="3" fontId="13" fillId="0" borderId="0" xfId="0" applyNumberFormat="1" applyFont="1"/>
    <xf numFmtId="3" fontId="11" fillId="0" borderId="0" xfId="0" applyNumberFormat="1" applyFont="1" applyFill="1" applyBorder="1"/>
    <xf numFmtId="0" fontId="14" fillId="0" borderId="0" xfId="0" applyFont="1"/>
    <xf numFmtId="0" fontId="11" fillId="0" borderId="1" xfId="0" applyFont="1" applyBorder="1"/>
    <xf numFmtId="3" fontId="11" fillId="0" borderId="0" xfId="0" applyNumberFormat="1" applyFont="1" applyBorder="1"/>
    <xf numFmtId="0" fontId="13" fillId="0" borderId="0" xfId="0" applyFont="1" applyBorder="1"/>
    <xf numFmtId="0" fontId="11" fillId="0" borderId="16" xfId="0" applyFont="1" applyBorder="1"/>
    <xf numFmtId="0" fontId="2" fillId="0" borderId="0" xfId="0" applyFont="1" applyBorder="1" applyAlignment="1">
      <alignment horizontal="right"/>
    </xf>
    <xf numFmtId="3" fontId="2" fillId="0" borderId="0" xfId="0" applyNumberFormat="1" applyFont="1" applyBorder="1" applyAlignment="1">
      <alignment horizontal="right"/>
    </xf>
    <xf numFmtId="2" fontId="11" fillId="0" borderId="0" xfId="0" applyNumberFormat="1" applyFont="1" applyBorder="1"/>
    <xf numFmtId="3" fontId="11" fillId="0" borderId="0" xfId="0" quotePrefix="1" applyNumberFormat="1" applyFont="1" applyBorder="1"/>
    <xf numFmtId="3" fontId="11" fillId="0" borderId="16" xfId="0" applyNumberFormat="1" applyFont="1" applyBorder="1"/>
    <xf numFmtId="0" fontId="11" fillId="0" borderId="0" xfId="0" applyFont="1" applyBorder="1"/>
    <xf numFmtId="0" fontId="14" fillId="0" borderId="0" xfId="0" applyFont="1" applyBorder="1"/>
    <xf numFmtId="3" fontId="2" fillId="0" borderId="0" xfId="0" applyNumberFormat="1" applyFont="1" applyBorder="1"/>
    <xf numFmtId="0" fontId="2" fillId="0" borderId="0" xfId="0" applyFont="1" applyBorder="1"/>
    <xf numFmtId="0" fontId="2" fillId="0" borderId="1" xfId="0" applyFont="1" applyFill="1" applyBorder="1"/>
    <xf numFmtId="0" fontId="14" fillId="0" borderId="0" xfId="0" applyFont="1" applyFill="1" applyBorder="1"/>
    <xf numFmtId="0" fontId="2" fillId="0" borderId="0" xfId="0" applyFont="1" applyFill="1" applyBorder="1"/>
    <xf numFmtId="0" fontId="2" fillId="0" borderId="4" xfId="0" applyFont="1" applyBorder="1"/>
    <xf numFmtId="3" fontId="11" fillId="0" borderId="13" xfId="0" applyNumberFormat="1" applyFont="1" applyBorder="1"/>
    <xf numFmtId="0" fontId="13" fillId="0" borderId="13" xfId="0" applyFont="1" applyBorder="1"/>
    <xf numFmtId="0" fontId="11" fillId="0" borderId="13" xfId="0" applyFont="1" applyBorder="1"/>
    <xf numFmtId="4" fontId="2" fillId="2" borderId="17" xfId="0" applyNumberFormat="1" applyFont="1" applyFill="1" applyBorder="1"/>
    <xf numFmtId="3" fontId="11" fillId="0" borderId="7" xfId="0" applyNumberFormat="1" applyFont="1" applyBorder="1"/>
    <xf numFmtId="0" fontId="2" fillId="0" borderId="9" xfId="0" applyFont="1" applyBorder="1"/>
    <xf numFmtId="3" fontId="2" fillId="2" borderId="18" xfId="0" applyNumberFormat="1" applyFont="1" applyFill="1" applyBorder="1"/>
    <xf numFmtId="0" fontId="0" fillId="0" borderId="0" xfId="0" applyBorder="1"/>
    <xf numFmtId="0" fontId="0" fillId="0" borderId="19" xfId="0" applyBorder="1"/>
    <xf numFmtId="2" fontId="1" fillId="0" borderId="0" xfId="0" applyNumberFormat="1" applyFont="1" applyFill="1"/>
    <xf numFmtId="0" fontId="2" fillId="0" borderId="4" xfId="0" applyFont="1" applyFill="1" applyBorder="1"/>
    <xf numFmtId="3" fontId="2" fillId="2" borderId="21" xfId="0" applyNumberFormat="1" applyFont="1" applyFill="1" applyBorder="1"/>
    <xf numFmtId="0" fontId="5" fillId="0" borderId="0" xfId="0" applyFont="1" applyFill="1"/>
    <xf numFmtId="2" fontId="15" fillId="0" borderId="0" xfId="0" applyNumberFormat="1" applyFont="1" applyFill="1" applyBorder="1"/>
    <xf numFmtId="2" fontId="1" fillId="0" borderId="0" xfId="0" applyNumberFormat="1" applyFont="1" applyFill="1" applyBorder="1"/>
    <xf numFmtId="4" fontId="2" fillId="0" borderId="0" xfId="0" applyNumberFormat="1" applyFont="1" applyFill="1" applyBorder="1"/>
    <xf numFmtId="3" fontId="2" fillId="2" borderId="22" xfId="0" applyNumberFormat="1" applyFont="1" applyFill="1" applyBorder="1"/>
    <xf numFmtId="0" fontId="12" fillId="0" borderId="0" xfId="0" applyFont="1"/>
    <xf numFmtId="3" fontId="14" fillId="0" borderId="0" xfId="0" applyNumberFormat="1" applyFont="1"/>
    <xf numFmtId="0" fontId="13" fillId="0" borderId="0" xfId="0" applyFont="1" applyFill="1" applyBorder="1"/>
    <xf numFmtId="0" fontId="2" fillId="0" borderId="22" xfId="0" applyFont="1" applyFill="1" applyBorder="1" applyAlignment="1">
      <alignment horizontal="center"/>
    </xf>
    <xf numFmtId="0" fontId="11" fillId="0" borderId="1" xfId="0" applyFont="1" applyFill="1" applyBorder="1"/>
    <xf numFmtId="0" fontId="11" fillId="0" borderId="4" xfId="0" applyFont="1" applyBorder="1"/>
    <xf numFmtId="0" fontId="11" fillId="0" borderId="0" xfId="0" applyFont="1" applyFill="1" applyBorder="1"/>
    <xf numFmtId="2" fontId="14" fillId="3" borderId="22" xfId="0" applyNumberFormat="1" applyFont="1" applyFill="1" applyBorder="1"/>
    <xf numFmtId="164" fontId="16" fillId="0" borderId="0" xfId="0" applyNumberFormat="1" applyFont="1" applyBorder="1"/>
    <xf numFmtId="164" fontId="13" fillId="0" borderId="0" xfId="0" applyNumberFormat="1" applyFont="1" applyBorder="1"/>
    <xf numFmtId="0" fontId="14" fillId="0" borderId="0" xfId="0" applyFont="1" applyBorder="1" applyAlignment="1">
      <alignment horizontal="right"/>
    </xf>
    <xf numFmtId="3" fontId="2" fillId="0" borderId="16" xfId="0" applyNumberFormat="1" applyFont="1" applyFill="1" applyBorder="1"/>
    <xf numFmtId="3" fontId="2" fillId="0" borderId="22" xfId="0" applyNumberFormat="1" applyFont="1" applyFill="1" applyBorder="1" applyAlignment="1">
      <alignment horizontal="right"/>
    </xf>
    <xf numFmtId="0" fontId="6" fillId="0" borderId="0" xfId="0" quotePrefix="1" applyFont="1"/>
    <xf numFmtId="0" fontId="7" fillId="0" borderId="0" xfId="0" quotePrefix="1" applyFont="1"/>
    <xf numFmtId="0" fontId="2" fillId="0" borderId="0" xfId="0" quotePrefix="1" applyFont="1"/>
    <xf numFmtId="0" fontId="2" fillId="0" borderId="23" xfId="0" applyFont="1" applyBorder="1" applyAlignment="1">
      <alignment horizontal="right"/>
    </xf>
    <xf numFmtId="0" fontId="18" fillId="0" borderId="0" xfId="0" applyFont="1" applyFill="1" applyBorder="1"/>
    <xf numFmtId="0" fontId="13" fillId="2" borderId="15" xfId="0" applyFont="1" applyFill="1" applyBorder="1"/>
    <xf numFmtId="3" fontId="13" fillId="2" borderId="15" xfId="0" applyNumberFormat="1" applyFont="1" applyFill="1" applyBorder="1" applyAlignment="1">
      <alignment horizontal="center"/>
    </xf>
    <xf numFmtId="0" fontId="2" fillId="0" borderId="24" xfId="0" applyFont="1" applyBorder="1" applyAlignment="1">
      <alignment horizontal="right"/>
    </xf>
    <xf numFmtId="0" fontId="2" fillId="0" borderId="11" xfId="0" applyFont="1" applyFill="1" applyBorder="1" applyAlignment="1">
      <alignment horizontal="right"/>
    </xf>
    <xf numFmtId="4" fontId="2" fillId="2" borderId="12" xfId="0" applyNumberFormat="1" applyFont="1" applyFill="1" applyBorder="1"/>
    <xf numFmtId="0" fontId="11" fillId="0" borderId="10" xfId="0" applyFont="1" applyFill="1" applyBorder="1"/>
    <xf numFmtId="0" fontId="11" fillId="0" borderId="0" xfId="0" applyFont="1" applyBorder="1" applyAlignment="1">
      <alignment horizontal="right"/>
    </xf>
    <xf numFmtId="0" fontId="3" fillId="0" borderId="1" xfId="0" applyFont="1" applyBorder="1"/>
    <xf numFmtId="0" fontId="2" fillId="0" borderId="10" xfId="0" applyFont="1" applyFill="1" applyBorder="1" applyAlignment="1">
      <alignment horizontal="center"/>
    </xf>
    <xf numFmtId="3" fontId="14" fillId="2" borderId="18" xfId="0" applyNumberFormat="1" applyFont="1" applyFill="1" applyBorder="1"/>
    <xf numFmtId="164" fontId="16" fillId="0" borderId="13" xfId="0" applyNumberFormat="1" applyFont="1" applyBorder="1"/>
    <xf numFmtId="0" fontId="11" fillId="0" borderId="29" xfId="0" applyFont="1" applyFill="1" applyBorder="1"/>
    <xf numFmtId="168" fontId="1" fillId="0" borderId="0" xfId="0" applyNumberFormat="1" applyFont="1" applyAlignment="1"/>
    <xf numFmtId="0" fontId="16" fillId="0" borderId="0" xfId="0" applyFont="1"/>
    <xf numFmtId="0" fontId="11" fillId="6" borderId="0" xfId="0" applyFont="1" applyFill="1"/>
    <xf numFmtId="3" fontId="11" fillId="6" borderId="0" xfId="0" applyNumberFormat="1" applyFont="1" applyFill="1"/>
    <xf numFmtId="0" fontId="13" fillId="6" borderId="0" xfId="0" applyFont="1" applyFill="1"/>
    <xf numFmtId="4" fontId="11" fillId="2" borderId="25" xfId="0" applyNumberFormat="1" applyFont="1" applyFill="1" applyBorder="1"/>
    <xf numFmtId="4" fontId="11" fillId="2" borderId="26" xfId="0" applyNumberFormat="1" applyFont="1" applyFill="1" applyBorder="1"/>
    <xf numFmtId="0" fontId="20" fillId="0" borderId="0" xfId="0" applyFont="1"/>
    <xf numFmtId="2" fontId="16" fillId="0" borderId="35" xfId="0" applyNumberFormat="1" applyFont="1" applyFill="1" applyBorder="1"/>
    <xf numFmtId="0" fontId="12" fillId="4" borderId="9" xfId="0" applyFont="1" applyFill="1" applyBorder="1"/>
    <xf numFmtId="0" fontId="3" fillId="0" borderId="10" xfId="0" applyFont="1" applyBorder="1"/>
    <xf numFmtId="0" fontId="13" fillId="0" borderId="10" xfId="0" applyFont="1" applyBorder="1"/>
    <xf numFmtId="0" fontId="11" fillId="0" borderId="10" xfId="0" quotePrefix="1" applyFont="1" applyBorder="1"/>
    <xf numFmtId="0" fontId="11" fillId="0" borderId="10" xfId="0" applyFont="1" applyBorder="1"/>
    <xf numFmtId="0" fontId="13" fillId="0" borderId="10" xfId="0" applyFont="1" applyFill="1" applyBorder="1"/>
    <xf numFmtId="4" fontId="2" fillId="2" borderId="21" xfId="0" applyNumberFormat="1" applyFont="1" applyFill="1" applyBorder="1"/>
    <xf numFmtId="0" fontId="5" fillId="5" borderId="0" xfId="0" applyFont="1" applyFill="1"/>
    <xf numFmtId="0" fontId="3" fillId="5" borderId="0" xfId="0" applyFont="1" applyFill="1"/>
    <xf numFmtId="2" fontId="19" fillId="5" borderId="0" xfId="0" applyNumberFormat="1" applyFont="1" applyFill="1"/>
    <xf numFmtId="0" fontId="1" fillId="0" borderId="0" xfId="0" applyFont="1" applyAlignment="1">
      <alignment horizontal="right"/>
    </xf>
    <xf numFmtId="2" fontId="0" fillId="0" borderId="0" xfId="0" applyNumberFormat="1"/>
    <xf numFmtId="0" fontId="5" fillId="0" borderId="0" xfId="0" quotePrefix="1" applyFont="1" applyAlignment="1">
      <alignment horizontal="right"/>
    </xf>
    <xf numFmtId="4" fontId="0" fillId="0" borderId="0" xfId="0" applyNumberFormat="1"/>
    <xf numFmtId="2" fontId="16" fillId="0" borderId="29" xfId="0" applyNumberFormat="1" applyFont="1" applyFill="1" applyBorder="1"/>
    <xf numFmtId="0" fontId="0" fillId="0" borderId="4" xfId="0" applyBorder="1"/>
    <xf numFmtId="4" fontId="11" fillId="0" borderId="1" xfId="0" applyNumberFormat="1" applyFont="1" applyFill="1" applyBorder="1"/>
    <xf numFmtId="3" fontId="2" fillId="2" borderId="34" xfId="0" applyNumberFormat="1" applyFont="1" applyFill="1" applyBorder="1"/>
    <xf numFmtId="2" fontId="11" fillId="2" borderId="11" xfId="0" applyNumberFormat="1" applyFont="1" applyFill="1" applyBorder="1"/>
    <xf numFmtId="2" fontId="11" fillId="2" borderId="12" xfId="0" applyNumberFormat="1" applyFont="1" applyFill="1" applyBorder="1"/>
    <xf numFmtId="2" fontId="2" fillId="2" borderId="22" xfId="0" applyNumberFormat="1" applyFont="1" applyFill="1" applyBorder="1" applyAlignment="1">
      <alignment horizontal="right"/>
    </xf>
    <xf numFmtId="1" fontId="14" fillId="3" borderId="22" xfId="0" applyNumberFormat="1" applyFont="1" applyFill="1" applyBorder="1"/>
    <xf numFmtId="4" fontId="11" fillId="0" borderId="0" xfId="0" applyNumberFormat="1" applyFont="1" applyFill="1" applyBorder="1"/>
    <xf numFmtId="4" fontId="11" fillId="0" borderId="29" xfId="0" applyNumberFormat="1" applyFont="1" applyFill="1" applyBorder="1"/>
    <xf numFmtId="3" fontId="2" fillId="0" borderId="33" xfId="0" applyNumberFormat="1" applyFont="1" applyFill="1" applyBorder="1"/>
    <xf numFmtId="4" fontId="11" fillId="0" borderId="6" xfId="0" applyNumberFormat="1" applyFont="1" applyFill="1" applyBorder="1"/>
    <xf numFmtId="0" fontId="2" fillId="0" borderId="27" xfId="0" applyFont="1" applyFill="1" applyBorder="1"/>
    <xf numFmtId="4" fontId="11" fillId="0" borderId="27" xfId="0" applyNumberFormat="1" applyFont="1" applyFill="1" applyBorder="1"/>
    <xf numFmtId="3" fontId="2" fillId="7" borderId="31" xfId="0" applyNumberFormat="1" applyFont="1" applyFill="1" applyBorder="1"/>
    <xf numFmtId="4" fontId="11" fillId="0" borderId="32" xfId="0" applyNumberFormat="1" applyFont="1" applyFill="1" applyBorder="1"/>
    <xf numFmtId="0" fontId="2" fillId="0" borderId="29" xfId="0" applyFont="1" applyFill="1" applyBorder="1"/>
    <xf numFmtId="0" fontId="12" fillId="4" borderId="29" xfId="0" applyFont="1" applyFill="1" applyBorder="1"/>
    <xf numFmtId="0" fontId="8" fillId="0" borderId="29" xfId="0" applyFont="1" applyBorder="1"/>
    <xf numFmtId="4" fontId="11" fillId="0" borderId="11" xfId="0" applyNumberFormat="1" applyFont="1" applyBorder="1"/>
    <xf numFmtId="3" fontId="1" fillId="0" borderId="0" xfId="0" applyNumberFormat="1" applyFont="1" applyFill="1" applyBorder="1"/>
    <xf numFmtId="4" fontId="2" fillId="0" borderId="0" xfId="0" applyNumberFormat="1" applyFont="1" applyFill="1" applyBorder="1" applyAlignment="1">
      <alignment horizontal="right"/>
    </xf>
    <xf numFmtId="3" fontId="2" fillId="0" borderId="0" xfId="0" applyNumberFormat="1" applyFont="1" applyFill="1" applyBorder="1" applyAlignment="1">
      <alignment horizontal="right"/>
    </xf>
    <xf numFmtId="0" fontId="1" fillId="0" borderId="0" xfId="0" applyFont="1" applyFill="1" applyBorder="1"/>
    <xf numFmtId="0" fontId="2" fillId="0" borderId="8" xfId="0" applyFont="1" applyFill="1" applyBorder="1"/>
    <xf numFmtId="3" fontId="2" fillId="0" borderId="3" xfId="0" applyNumberFormat="1" applyFont="1" applyFill="1" applyBorder="1"/>
    <xf numFmtId="2" fontId="14" fillId="2" borderId="22" xfId="0" applyNumberFormat="1" applyFont="1" applyFill="1" applyBorder="1"/>
    <xf numFmtId="9" fontId="11" fillId="2" borderId="11" xfId="0" applyNumberFormat="1" applyFont="1" applyFill="1" applyBorder="1"/>
    <xf numFmtId="0" fontId="14" fillId="0" borderId="0" xfId="0" applyFont="1" applyFill="1" applyBorder="1" applyAlignment="1">
      <alignment horizontal="right"/>
    </xf>
    <xf numFmtId="0" fontId="12" fillId="4" borderId="27" xfId="0" applyFont="1" applyFill="1" applyBorder="1" applyAlignment="1">
      <alignment wrapText="1"/>
    </xf>
    <xf numFmtId="0" fontId="12" fillId="4" borderId="31" xfId="0" applyFont="1" applyFill="1" applyBorder="1" applyAlignment="1"/>
    <xf numFmtId="0" fontId="12" fillId="4" borderId="32" xfId="0" applyFont="1" applyFill="1" applyBorder="1" applyAlignment="1"/>
    <xf numFmtId="0" fontId="1" fillId="0" borderId="0" xfId="0" applyFont="1" applyFill="1" applyAlignment="1">
      <alignment horizontal="right"/>
    </xf>
    <xf numFmtId="0" fontId="7" fillId="0" borderId="0" xfId="0" quotePrefix="1" applyFont="1" applyFill="1"/>
    <xf numFmtId="0" fontId="11" fillId="0" borderId="31" xfId="0" applyFont="1" applyFill="1" applyBorder="1"/>
    <xf numFmtId="164" fontId="16" fillId="0" borderId="32" xfId="0" applyNumberFormat="1" applyFont="1" applyBorder="1"/>
    <xf numFmtId="0" fontId="11" fillId="0" borderId="28" xfId="0" applyFont="1" applyBorder="1" applyAlignment="1">
      <alignment horizontal="center"/>
    </xf>
    <xf numFmtId="0" fontId="3" fillId="0" borderId="0" xfId="0" applyFont="1" applyFill="1"/>
    <xf numFmtId="0" fontId="2" fillId="0" borderId="39" xfId="0" applyFont="1" applyBorder="1" applyAlignment="1">
      <alignment horizontal="right"/>
    </xf>
    <xf numFmtId="4" fontId="11" fillId="0" borderId="28" xfId="0" applyNumberFormat="1" applyFont="1" applyBorder="1"/>
    <xf numFmtId="4" fontId="11" fillId="2" borderId="41" xfId="0" applyNumberFormat="1" applyFont="1" applyFill="1" applyBorder="1"/>
    <xf numFmtId="4" fontId="11" fillId="2" borderId="42" xfId="0" applyNumberFormat="1" applyFont="1" applyFill="1" applyBorder="1"/>
    <xf numFmtId="2" fontId="11" fillId="2" borderId="43" xfId="0" applyNumberFormat="1" applyFont="1" applyFill="1" applyBorder="1"/>
    <xf numFmtId="2" fontId="11" fillId="2" borderId="28" xfId="0" applyNumberFormat="1" applyFont="1" applyFill="1" applyBorder="1"/>
    <xf numFmtId="0" fontId="2" fillId="0" borderId="45" xfId="0" applyFont="1" applyBorder="1" applyAlignment="1">
      <alignment horizontal="right"/>
    </xf>
    <xf numFmtId="3" fontId="2" fillId="2" borderId="46" xfId="0" applyNumberFormat="1" applyFont="1" applyFill="1" applyBorder="1"/>
    <xf numFmtId="3" fontId="2" fillId="2" borderId="47" xfId="0" applyNumberFormat="1" applyFont="1" applyFill="1" applyBorder="1"/>
    <xf numFmtId="3" fontId="2" fillId="2" borderId="48" xfId="0" applyNumberFormat="1" applyFont="1" applyFill="1" applyBorder="1"/>
    <xf numFmtId="167" fontId="10" fillId="8" borderId="11" xfId="0" applyNumberFormat="1" applyFont="1" applyFill="1" applyBorder="1"/>
    <xf numFmtId="3" fontId="2" fillId="8" borderId="22" xfId="0" applyNumberFormat="1" applyFont="1" applyFill="1" applyBorder="1"/>
    <xf numFmtId="4" fontId="11" fillId="8" borderId="11" xfId="0" applyNumberFormat="1" applyFont="1" applyFill="1" applyBorder="1"/>
    <xf numFmtId="0" fontId="2" fillId="0" borderId="38" xfId="0" applyFont="1" applyFill="1" applyBorder="1"/>
    <xf numFmtId="3" fontId="2" fillId="2" borderId="7" xfId="0" applyNumberFormat="1" applyFont="1" applyFill="1" applyBorder="1"/>
    <xf numFmtId="0" fontId="13" fillId="0" borderId="29" xfId="0" applyFont="1" applyBorder="1"/>
    <xf numFmtId="164" fontId="13" fillId="0" borderId="6" xfId="0" applyNumberFormat="1" applyFont="1" applyFill="1" applyBorder="1"/>
    <xf numFmtId="3" fontId="14" fillId="2" borderId="14" xfId="0" applyNumberFormat="1" applyFont="1" applyFill="1" applyBorder="1"/>
    <xf numFmtId="164" fontId="13" fillId="0" borderId="33" xfId="0" applyNumberFormat="1" applyFont="1" applyBorder="1"/>
    <xf numFmtId="0" fontId="13" fillId="0" borderId="16" xfId="0" applyFont="1" applyBorder="1"/>
    <xf numFmtId="164" fontId="16" fillId="0" borderId="16" xfId="0" applyNumberFormat="1" applyFont="1" applyBorder="1"/>
    <xf numFmtId="164" fontId="16" fillId="0" borderId="7" xfId="0" applyNumberFormat="1" applyFont="1" applyBorder="1"/>
    <xf numFmtId="0" fontId="22" fillId="0" borderId="0" xfId="0" applyFont="1"/>
    <xf numFmtId="165" fontId="2" fillId="0" borderId="0" xfId="0" applyNumberFormat="1" applyFont="1" applyAlignment="1">
      <alignment horizontal="right"/>
    </xf>
    <xf numFmtId="3" fontId="14" fillId="2" borderId="50" xfId="0" applyNumberFormat="1" applyFont="1" applyFill="1" applyBorder="1"/>
    <xf numFmtId="3" fontId="14" fillId="2" borderId="31" xfId="0" applyNumberFormat="1" applyFont="1" applyFill="1" applyBorder="1"/>
    <xf numFmtId="0" fontId="2" fillId="0" borderId="0" xfId="0" applyFont="1" applyFill="1" applyAlignment="1">
      <alignment horizontal="right"/>
    </xf>
    <xf numFmtId="0" fontId="23" fillId="0" borderId="0" xfId="0" applyFont="1"/>
    <xf numFmtId="0" fontId="21" fillId="0" borderId="0" xfId="0" applyFont="1"/>
    <xf numFmtId="2" fontId="11" fillId="2" borderId="44" xfId="0" applyNumberFormat="1" applyFont="1" applyFill="1" applyBorder="1"/>
    <xf numFmtId="3" fontId="2" fillId="2" borderId="49" xfId="0" applyNumberFormat="1" applyFont="1" applyFill="1" applyBorder="1"/>
    <xf numFmtId="0" fontId="11" fillId="0" borderId="14" xfId="0" applyFont="1" applyBorder="1"/>
    <xf numFmtId="0" fontId="2" fillId="0" borderId="37" xfId="0" applyFont="1" applyBorder="1" applyAlignment="1">
      <alignment horizontal="right"/>
    </xf>
    <xf numFmtId="0" fontId="11" fillId="0" borderId="27" xfId="0" applyFont="1" applyFill="1" applyBorder="1" applyAlignment="1">
      <alignment wrapText="1"/>
    </xf>
    <xf numFmtId="9" fontId="11" fillId="2" borderId="18" xfId="0" applyNumberFormat="1" applyFont="1" applyFill="1" applyBorder="1"/>
    <xf numFmtId="9" fontId="11" fillId="2" borderId="31" xfId="0" applyNumberFormat="1" applyFont="1" applyFill="1" applyBorder="1"/>
    <xf numFmtId="166" fontId="11" fillId="2" borderId="30" xfId="0" applyNumberFormat="1" applyFont="1" applyFill="1" applyBorder="1"/>
    <xf numFmtId="166" fontId="11" fillId="0" borderId="9" xfId="0" applyNumberFormat="1" applyFont="1" applyFill="1" applyBorder="1"/>
    <xf numFmtId="3" fontId="11" fillId="2" borderId="50" xfId="0" applyNumberFormat="1" applyFont="1" applyFill="1" applyBorder="1"/>
    <xf numFmtId="3" fontId="11" fillId="2" borderId="30" xfId="0" applyNumberFormat="1" applyFont="1" applyFill="1" applyBorder="1"/>
    <xf numFmtId="3" fontId="11" fillId="2" borderId="18" xfId="0" applyNumberFormat="1" applyFont="1" applyFill="1" applyBorder="1"/>
    <xf numFmtId="166" fontId="2" fillId="2" borderId="9" xfId="0" applyNumberFormat="1" applyFont="1" applyFill="1" applyBorder="1"/>
    <xf numFmtId="3" fontId="2" fillId="5" borderId="22" xfId="0" applyNumberFormat="1" applyFont="1" applyFill="1" applyBorder="1"/>
    <xf numFmtId="0" fontId="11" fillId="0" borderId="1" xfId="0" quotePrefix="1" applyFont="1" applyBorder="1"/>
    <xf numFmtId="2" fontId="14" fillId="0" borderId="33" xfId="0" applyNumberFormat="1" applyFont="1" applyFill="1" applyBorder="1"/>
    <xf numFmtId="0" fontId="11" fillId="0" borderId="9" xfId="0" applyFont="1" applyFill="1" applyBorder="1"/>
    <xf numFmtId="0" fontId="11" fillId="0" borderId="14" xfId="0" quotePrefix="1" applyFont="1" applyBorder="1"/>
    <xf numFmtId="164" fontId="16" fillId="0" borderId="1" xfId="0" applyNumberFormat="1" applyFont="1" applyBorder="1"/>
    <xf numFmtId="0" fontId="0" fillId="0" borderId="1" xfId="0" applyBorder="1"/>
    <xf numFmtId="4" fontId="2" fillId="2" borderId="22" xfId="0" applyNumberFormat="1" applyFont="1" applyFill="1" applyBorder="1"/>
    <xf numFmtId="2" fontId="14" fillId="5" borderId="20" xfId="0" applyNumberFormat="1" applyFont="1" applyFill="1" applyBorder="1"/>
    <xf numFmtId="2" fontId="11" fillId="0" borderId="0" xfId="0" applyNumberFormat="1" applyFont="1"/>
    <xf numFmtId="164" fontId="16" fillId="0" borderId="0" xfId="0" applyNumberFormat="1" applyFont="1" applyFill="1" applyBorder="1"/>
    <xf numFmtId="4" fontId="2" fillId="2" borderId="15" xfId="0" applyNumberFormat="1" applyFont="1" applyFill="1" applyBorder="1"/>
    <xf numFmtId="0" fontId="16" fillId="0" borderId="0" xfId="0" applyFont="1" applyFill="1"/>
    <xf numFmtId="0" fontId="11" fillId="0" borderId="0" xfId="0" applyFont="1" applyFill="1"/>
    <xf numFmtId="0" fontId="11" fillId="0" borderId="9" xfId="0" applyFont="1" applyBorder="1"/>
    <xf numFmtId="4" fontId="11" fillId="9" borderId="40" xfId="0" applyNumberFormat="1" applyFont="1" applyFill="1" applyBorder="1"/>
    <xf numFmtId="4" fontId="11" fillId="9" borderId="11" xfId="0" applyNumberFormat="1" applyFont="1" applyFill="1" applyBorder="1"/>
    <xf numFmtId="4" fontId="11" fillId="9" borderId="25" xfId="0" applyNumberFormat="1" applyFont="1" applyFill="1" applyBorder="1"/>
    <xf numFmtId="4" fontId="11" fillId="9" borderId="28" xfId="0" applyNumberFormat="1" applyFont="1" applyFill="1" applyBorder="1"/>
    <xf numFmtId="2" fontId="11" fillId="0" borderId="36" xfId="0" applyNumberFormat="1" applyFont="1" applyFill="1" applyBorder="1"/>
    <xf numFmtId="2" fontId="11" fillId="0" borderId="43" xfId="0" applyNumberFormat="1" applyFont="1" applyFill="1" applyBorder="1"/>
    <xf numFmtId="9" fontId="11" fillId="2" borderId="14" xfId="0" applyNumberFormat="1" applyFont="1" applyFill="1" applyBorder="1"/>
    <xf numFmtId="0" fontId="12" fillId="4" borderId="29" xfId="0" applyFont="1" applyFill="1" applyBorder="1" applyAlignment="1">
      <alignment horizontal="center" wrapText="1"/>
    </xf>
    <xf numFmtId="0" fontId="12" fillId="4" borderId="33" xfId="0" applyFont="1" applyFill="1" applyBorder="1" applyAlignment="1">
      <alignment horizontal="center"/>
    </xf>
    <xf numFmtId="168" fontId="2" fillId="0" borderId="0" xfId="0" applyNumberFormat="1" applyFont="1" applyFill="1" applyAlignment="1">
      <alignment horizontal="center"/>
    </xf>
    <xf numFmtId="0" fontId="12" fillId="4" borderId="6" xfId="0" applyFont="1" applyFill="1" applyBorder="1" applyAlignment="1">
      <alignment horizontal="center" wrapText="1"/>
    </xf>
    <xf numFmtId="168" fontId="11" fillId="0" borderId="0" xfId="0" applyNumberFormat="1" applyFont="1" applyFill="1" applyAlignment="1">
      <alignment horizontal="center"/>
    </xf>
    <xf numFmtId="0" fontId="2" fillId="0" borderId="0" xfId="0" applyFont="1" applyFill="1" applyAlignment="1">
      <alignment horizontal="center"/>
    </xf>
    <xf numFmtId="0" fontId="12" fillId="4" borderId="29" xfId="0" applyFont="1" applyFill="1" applyBorder="1" applyAlignment="1">
      <alignment horizontal="center"/>
    </xf>
    <xf numFmtId="0" fontId="6" fillId="0" borderId="29" xfId="0" applyFont="1" applyBorder="1" applyAlignment="1">
      <alignment horizontal="center"/>
    </xf>
    <xf numFmtId="0" fontId="6" fillId="0" borderId="6" xfId="0" applyFont="1" applyBorder="1" applyAlignment="1">
      <alignment horizontal="center"/>
    </xf>
    <xf numFmtId="0" fontId="6" fillId="0" borderId="33" xfId="0" applyFont="1" applyBorder="1" applyAlignment="1">
      <alignment horizontal="center"/>
    </xf>
    <xf numFmtId="0" fontId="2" fillId="0" borderId="0" xfId="0" applyFont="1" applyBorder="1" applyAlignment="1">
      <alignment horizontal="center"/>
    </xf>
    <xf numFmtId="0" fontId="1" fillId="0" borderId="0" xfId="0" applyFont="1" applyAlignment="1">
      <alignment horizontal="center"/>
    </xf>
  </cellXfs>
  <cellStyles count="2">
    <cellStyle name="Normal" xfId="0" builtinId="0"/>
    <cellStyle name="Normal 2" xfId="1" xr:uid="{DAAF2857-0A5C-42D9-AC79-D99DD8CCBB67}"/>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9526</xdr:rowOff>
    </xdr:from>
    <xdr:to>
      <xdr:col>8</xdr:col>
      <xdr:colOff>217170</xdr:colOff>
      <xdr:row>21</xdr:row>
      <xdr:rowOff>57150</xdr:rowOff>
    </xdr:to>
    <xdr:sp macro="" textlink="">
      <xdr:nvSpPr>
        <xdr:cNvPr id="2049" name="Text Box 1">
          <a:extLst>
            <a:ext uri="{FF2B5EF4-FFF2-40B4-BE49-F238E27FC236}">
              <a16:creationId xmlns:a16="http://schemas.microsoft.com/office/drawing/2014/main" id="{00000000-0008-0000-0000-000001080000}"/>
            </a:ext>
          </a:extLst>
        </xdr:cNvPr>
        <xdr:cNvSpPr txBox="1">
          <a:spLocks noChangeArrowheads="1"/>
        </xdr:cNvSpPr>
      </xdr:nvSpPr>
      <xdr:spPr bwMode="auto">
        <a:xfrm>
          <a:off x="171450" y="990601"/>
          <a:ext cx="10475595" cy="3705224"/>
        </a:xfrm>
        <a:prstGeom prst="rect">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lnSpc>
              <a:spcPts val="1300"/>
            </a:lnSpc>
            <a:defRPr sz="1000"/>
          </a:pPr>
          <a:r>
            <a:rPr lang="da-DK" sz="1300" b="1" i="0" u="none" strike="noStrike" baseline="0">
              <a:solidFill>
                <a:srgbClr val="000000"/>
              </a:solidFill>
              <a:latin typeface="Arial"/>
              <a:cs typeface="Arial"/>
            </a:rPr>
            <a:t>Regnearket giver en retningsvisende beregning af:</a:t>
          </a:r>
          <a:endParaRPr lang="da-DK" sz="1200" b="1" i="0" u="none" strike="noStrike" baseline="0">
            <a:solidFill>
              <a:srgbClr val="000000"/>
            </a:solidFill>
            <a:latin typeface="Arial"/>
            <a:cs typeface="Arial"/>
          </a:endParaRPr>
        </a:p>
        <a:p>
          <a:pPr algn="l" rtl="0">
            <a:lnSpc>
              <a:spcPts val="1200"/>
            </a:lnSpc>
            <a:defRPr sz="1000"/>
          </a:pPr>
          <a:r>
            <a:rPr lang="da-DK" sz="1200" b="1" i="0" u="none" strike="noStrike" baseline="0">
              <a:solidFill>
                <a:srgbClr val="000000"/>
              </a:solidFill>
              <a:latin typeface="Arial"/>
              <a:cs typeface="Arial"/>
            </a:rPr>
            <a:t>1. Indtægten fra kontraktroer pr. ha for hver kontrakttype samt i alt på kontrakterne</a:t>
          </a:r>
        </a:p>
        <a:p>
          <a:pPr algn="l" rtl="0">
            <a:lnSpc>
              <a:spcPts val="1200"/>
            </a:lnSpc>
            <a:defRPr sz="1000"/>
          </a:pPr>
          <a:r>
            <a:rPr lang="da-DK" sz="1200" b="1" i="0" u="none" strike="noStrike" baseline="0">
              <a:solidFill>
                <a:srgbClr val="000000"/>
              </a:solidFill>
              <a:latin typeface="Arial"/>
              <a:cs typeface="Arial"/>
            </a:rPr>
            <a:t>2. Indtægten fra eventuelle overskudsroer, fra 100-105 % af kontrakten, pr. ha samt i alt</a:t>
          </a:r>
          <a:endParaRPr lang="da-DK" sz="1200" b="1" i="0" u="none" strike="noStrike" baseline="0">
            <a:solidFill>
              <a:srgbClr val="000000"/>
            </a:solidFill>
            <a:latin typeface="Arial"/>
            <a:ea typeface="+mn-ea"/>
            <a:cs typeface="Arial"/>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da-DK" sz="1200" b="1" i="0" u="none" strike="noStrike" baseline="0">
              <a:solidFill>
                <a:srgbClr val="000000"/>
              </a:solidFill>
              <a:latin typeface="Arial"/>
              <a:ea typeface="+mn-ea"/>
              <a:cs typeface="Arial"/>
            </a:rPr>
            <a:t>3. Indtægten fra eventuelle overskudsroer, fra 105-130 % af kontrakten, pr. ha samt i alt</a:t>
          </a:r>
        </a:p>
        <a:p>
          <a:pPr marL="0" marR="0" lvl="0" indent="0" algn="l" defTabSz="914400" rtl="0" eaLnBrk="1" fontAlgn="auto" latinLnBrk="0" hangingPunct="1">
            <a:lnSpc>
              <a:spcPts val="1200"/>
            </a:lnSpc>
            <a:spcBef>
              <a:spcPts val="0"/>
            </a:spcBef>
            <a:spcAft>
              <a:spcPts val="0"/>
            </a:spcAft>
            <a:buClrTx/>
            <a:buSzTx/>
            <a:buFontTx/>
            <a:buNone/>
            <a:tabLst/>
            <a:defRPr sz="1000"/>
          </a:pPr>
          <a:r>
            <a:rPr lang="da-DK" sz="1200" b="1" i="0" u="none" strike="noStrike" baseline="0">
              <a:solidFill>
                <a:srgbClr val="000000"/>
              </a:solidFill>
              <a:latin typeface="Arial"/>
              <a:ea typeface="+mn-ea"/>
              <a:cs typeface="Arial"/>
            </a:rPr>
            <a:t>4. Indtægten fra eventuelle overskudsroer, over 130 % af kontrakten, pr. ha samt i alt</a:t>
          </a:r>
        </a:p>
        <a:p>
          <a:pPr algn="l" rtl="0">
            <a:lnSpc>
              <a:spcPts val="1200"/>
            </a:lnSpc>
            <a:defRPr sz="1000"/>
          </a:pPr>
          <a:r>
            <a:rPr lang="da-DK" sz="1200" b="1" i="0" u="none" strike="noStrike" baseline="0">
              <a:solidFill>
                <a:srgbClr val="000000"/>
              </a:solidFill>
              <a:latin typeface="Arial"/>
              <a:cs typeface="Arial"/>
            </a:rPr>
            <a:t>5. Fordelingen af roeafregningen hen over året</a:t>
          </a:r>
        </a:p>
        <a:p>
          <a:pPr algn="l" rtl="0">
            <a:lnSpc>
              <a:spcPts val="1300"/>
            </a:lnSpc>
            <a:defRPr sz="1000"/>
          </a:pPr>
          <a:endParaRPr lang="da-DK" sz="1200" b="1" i="0" u="none" strike="noStrike" baseline="0">
            <a:solidFill>
              <a:srgbClr val="000000"/>
            </a:solidFill>
            <a:latin typeface="Arial"/>
            <a:cs typeface="Arial"/>
          </a:endParaRPr>
        </a:p>
        <a:p>
          <a:pPr algn="l" rtl="0">
            <a:lnSpc>
              <a:spcPts val="1200"/>
            </a:lnSpc>
            <a:defRPr sz="1000"/>
          </a:pPr>
          <a:r>
            <a:rPr lang="da-DK" sz="1200" b="1" i="0" u="none" strike="noStrike" baseline="0">
              <a:solidFill>
                <a:srgbClr val="000000"/>
              </a:solidFill>
              <a:latin typeface="Arial"/>
              <a:cs typeface="Arial"/>
            </a:rPr>
            <a:t>- Regnearket er opbygget relativt simpelt ud fra et ønske om at gøre det let at benytte og overskueligt. Resultatet er således alene </a:t>
          </a:r>
          <a:r>
            <a:rPr lang="da-DK" sz="1200" b="1" i="0" u="sng" strike="noStrike" baseline="0">
              <a:solidFill>
                <a:srgbClr val="000000"/>
              </a:solidFill>
              <a:latin typeface="Arial"/>
              <a:cs typeface="Arial"/>
            </a:rPr>
            <a:t>retningsvisende,</a:t>
          </a:r>
          <a:r>
            <a:rPr lang="da-DK" sz="1200" b="1" i="0" u="none" strike="noStrike" baseline="0">
              <a:solidFill>
                <a:srgbClr val="000000"/>
              </a:solidFill>
              <a:latin typeface="Arial"/>
              <a:cs typeface="Arial"/>
            </a:rPr>
            <a:t> og Danske Sukkerroedyrkere kan ikke drages til ansvar herfor. Da der samtidig indgår forventede mængder/ beløb, kan der under alle omstændigheder kun være tale om et retningsvisende resultat.</a:t>
          </a:r>
        </a:p>
        <a:p>
          <a:pPr algn="l" rtl="0">
            <a:lnSpc>
              <a:spcPts val="1300"/>
            </a:lnSpc>
            <a:defRPr sz="1000"/>
          </a:pPr>
          <a:r>
            <a:rPr lang="da-DK" sz="1200" b="1" i="0" u="none" strike="noStrike" baseline="0">
              <a:solidFill>
                <a:srgbClr val="000000"/>
              </a:solidFill>
              <a:latin typeface="Arial"/>
              <a:cs typeface="Arial"/>
            </a:rPr>
            <a:t>- Den "simple" opbygning indebærer bl.a., at beregningerne foretages ud fra en forudsætning om, at man tegner og dyrker et areal, som mindst svarer til den fulde kontraktmængde. Regnearket korrigerer således ikke for fradrag ved levering under kontrakten, hvilket kan forekomme, såfremt man ikke har tilsået et tilstrækkeligt areal.</a:t>
          </a:r>
          <a:endParaRPr lang="da-DK" sz="1200" b="1" i="0" u="none" strike="noStrike" baseline="0">
            <a:solidFill>
              <a:srgbClr val="000000"/>
            </a:solidFill>
            <a:latin typeface="Arial"/>
            <a:ea typeface="+mn-ea"/>
            <a:cs typeface="Arial"/>
          </a:endParaRPr>
        </a:p>
        <a:p>
          <a:r>
            <a:rPr lang="da-DK" sz="1200" b="1" i="0" u="none" strike="noStrike" baseline="0">
              <a:solidFill>
                <a:srgbClr val="000000"/>
              </a:solidFill>
              <a:latin typeface="Arial"/>
              <a:ea typeface="+mn-ea"/>
              <a:cs typeface="Arial"/>
            </a:rPr>
            <a:t>- Der indgår ikke en separat beregning, såfremt man overfører produktion fra et år til det næste. Man kan vælge af gøre dette for sukker produceret i intervallet fra 105-110 % af kontrakten, hvorved man skal betale en overførselsafgift på ca. 45 kr pr. ton roer. De overførte roer afregnes i henhold til Brancheaftalen med den samme pris som kontraktroer for den pågældende kampagne, hvor roerne er leveret, og den overførte mængde afregnes ved Slutopgørelsen for 2020 (medio juli 2021), dvs. samtidig som afregningen for øvrige overskudsroer.</a:t>
          </a:r>
        </a:p>
        <a:p>
          <a:r>
            <a:rPr lang="da-DK" sz="1200" b="1" i="0" u="none" strike="noStrike" baseline="0">
              <a:solidFill>
                <a:srgbClr val="000000"/>
              </a:solidFill>
              <a:latin typeface="Arial"/>
              <a:ea typeface="+mn-ea"/>
              <a:cs typeface="Arial"/>
            </a:rPr>
            <a:t>- Der indgår ikke beregning af transport udover dyrkernes egen betaling for fragt af jord og urenheder samt transport af rene roer ud over 80 km. Enten udføres transporten af Nordic Sugar, eller man er selvkører, hvorved den udbetalte fragtsats modsvares af dyrkerens egen udgift til fragt.</a:t>
          </a:r>
        </a:p>
        <a:p>
          <a:pPr algn="l" rtl="0">
            <a:lnSpc>
              <a:spcPts val="1300"/>
            </a:lnSpc>
            <a:defRPr sz="1000"/>
          </a:pPr>
          <a:r>
            <a:rPr lang="da-DK" sz="1200" b="1" i="0" u="none" strike="noStrike" baseline="0">
              <a:solidFill>
                <a:srgbClr val="000000"/>
              </a:solidFill>
              <a:latin typeface="Arial"/>
              <a:cs typeface="Arial"/>
            </a:rPr>
            <a:t>- Regnearket indeholder ikke beregninger på omkostningerne ved roedyrkningen. Til brug for en beregning af DB 2 er indsat gennemsnitsomkostninger fra VKST' kalkule.</a:t>
          </a:r>
        </a:p>
        <a:p>
          <a:pPr algn="l" rtl="0">
            <a:defRPr sz="1000"/>
          </a:pPr>
          <a:endParaRPr lang="da-DK" sz="1200" b="1" i="0" u="none" strike="noStrike" baseline="0">
            <a:solidFill>
              <a:srgbClr val="000000"/>
            </a:solidFill>
            <a:latin typeface="Arial"/>
            <a:cs typeface="Arial"/>
          </a:endParaRPr>
        </a:p>
        <a:p>
          <a:pPr algn="l" rtl="0">
            <a:defRPr sz="1000"/>
          </a:pPr>
          <a:endParaRPr lang="da-DK" sz="1200" b="1" i="0" u="none" strike="noStrike" baseline="0">
            <a:solidFill>
              <a:srgbClr val="000000"/>
            </a:solidFill>
            <a:latin typeface="Arial"/>
            <a:cs typeface="Arial"/>
          </a:endParaRPr>
        </a:p>
      </xdr:txBody>
    </xdr:sp>
    <xdr:clientData/>
  </xdr:twoCellAnchor>
  <xdr:twoCellAnchor>
    <xdr:from>
      <xdr:col>0</xdr:col>
      <xdr:colOff>169545</xdr:colOff>
      <xdr:row>21</xdr:row>
      <xdr:rowOff>161925</xdr:rowOff>
    </xdr:from>
    <xdr:to>
      <xdr:col>8</xdr:col>
      <xdr:colOff>217170</xdr:colOff>
      <xdr:row>30</xdr:row>
      <xdr:rowOff>19050</xdr:rowOff>
    </xdr:to>
    <xdr:sp macro="" textlink="">
      <xdr:nvSpPr>
        <xdr:cNvPr id="2050" name="Text Box 2">
          <a:extLst>
            <a:ext uri="{FF2B5EF4-FFF2-40B4-BE49-F238E27FC236}">
              <a16:creationId xmlns:a16="http://schemas.microsoft.com/office/drawing/2014/main" id="{00000000-0008-0000-0000-000002080000}"/>
            </a:ext>
          </a:extLst>
        </xdr:cNvPr>
        <xdr:cNvSpPr txBox="1">
          <a:spLocks noChangeArrowheads="1"/>
        </xdr:cNvSpPr>
      </xdr:nvSpPr>
      <xdr:spPr bwMode="auto">
        <a:xfrm>
          <a:off x="169545" y="5095875"/>
          <a:ext cx="12534900" cy="1914525"/>
        </a:xfrm>
        <a:prstGeom prst="rect">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da-DK" sz="1400" b="1" i="0" u="sng" strike="noStrike" baseline="0">
              <a:solidFill>
                <a:srgbClr val="000000"/>
              </a:solidFill>
              <a:latin typeface="Arial"/>
              <a:cs typeface="Arial"/>
            </a:rPr>
            <a:t>VIGTIGT</a:t>
          </a:r>
          <a:endParaRPr lang="da-DK" sz="1200" b="1" i="0" u="none" strike="noStrike" baseline="0">
            <a:solidFill>
              <a:srgbClr val="000000"/>
            </a:solidFill>
            <a:latin typeface="Arial"/>
            <a:cs typeface="Arial"/>
          </a:endParaRPr>
        </a:p>
        <a:p>
          <a:pPr algn="l" rtl="0">
            <a:defRPr sz="1000"/>
          </a:pPr>
          <a:r>
            <a:rPr lang="da-DK" sz="1200" b="1" i="0" u="none" strike="noStrike" baseline="0">
              <a:solidFill>
                <a:srgbClr val="000000"/>
              </a:solidFill>
              <a:latin typeface="Arial"/>
              <a:cs typeface="Arial"/>
            </a:rPr>
            <a:t>- Gule felter </a:t>
          </a:r>
          <a:r>
            <a:rPr lang="da-DK" sz="1200" b="1" i="0" u="sng" strike="noStrike" baseline="0">
              <a:solidFill>
                <a:srgbClr val="000000"/>
              </a:solidFill>
              <a:latin typeface="Arial"/>
              <a:cs typeface="Arial"/>
            </a:rPr>
            <a:t>SKAL</a:t>
          </a:r>
          <a:r>
            <a:rPr lang="da-DK" sz="1200" b="1" i="0" u="none" strike="noStrike" baseline="0">
              <a:solidFill>
                <a:srgbClr val="000000"/>
              </a:solidFill>
              <a:latin typeface="Arial"/>
              <a:cs typeface="Arial"/>
            </a:rPr>
            <a:t> udfyldes (medmindre man ikke har de kontrakttyper, de vedrører)</a:t>
          </a:r>
        </a:p>
        <a:p>
          <a:pPr algn="l" rtl="0">
            <a:defRPr sz="1000"/>
          </a:pPr>
          <a:r>
            <a:rPr lang="da-DK" sz="1200" b="1" i="0" u="none" strike="noStrike" baseline="0">
              <a:solidFill>
                <a:srgbClr val="000000"/>
              </a:solidFill>
              <a:latin typeface="Arial"/>
              <a:cs typeface="Arial"/>
            </a:rPr>
            <a:t>- </a:t>
          </a:r>
          <a:r>
            <a:rPr lang="da-DK" sz="1200" b="1" i="0" u="sng" strike="noStrike" baseline="0">
              <a:solidFill>
                <a:srgbClr val="000000"/>
              </a:solidFill>
              <a:latin typeface="Arial"/>
              <a:cs typeface="Arial"/>
            </a:rPr>
            <a:t>INDTAST KUN I DE GULE FELTER</a:t>
          </a:r>
          <a:r>
            <a:rPr lang="da-DK" sz="1200" b="1" i="0" u="none" strike="noStrike" baseline="0">
              <a:solidFill>
                <a:srgbClr val="000000"/>
              </a:solidFill>
              <a:latin typeface="Arial"/>
              <a:cs typeface="Arial"/>
            </a:rPr>
            <a:t> (indtastninger i andre end de gule felter medfører fejl i regnearket, og skulle det ske, skal man derfor hente regnearket på ny fra Danske Sukkerroedyrkeres hjemmeside og indtaste forfra). </a:t>
          </a:r>
        </a:p>
        <a:p>
          <a:pPr algn="l" rtl="0">
            <a:defRPr sz="1000"/>
          </a:pPr>
          <a:r>
            <a:rPr lang="da-DK" sz="1200" b="1" i="0" u="none" strike="noStrike" baseline="0">
              <a:solidFill>
                <a:srgbClr val="000000"/>
              </a:solidFill>
              <a:latin typeface="Arial"/>
              <a:cs typeface="Arial"/>
            </a:rPr>
            <a:t>- Udfyld først alle gule felter i skemaet "Basisoplysninger" med egne tal.</a:t>
          </a:r>
        </a:p>
        <a:p>
          <a:pPr algn="l" rtl="0">
            <a:defRPr sz="1000"/>
          </a:pPr>
          <a:r>
            <a:rPr lang="da-DK" sz="1200" b="1" i="0" u="none" strike="noStrike" baseline="0">
              <a:solidFill>
                <a:srgbClr val="000000"/>
              </a:solidFill>
              <a:latin typeface="Arial"/>
              <a:cs typeface="Arial"/>
            </a:rPr>
            <a:t>- Udfyld dernæst de relevante gule felter i leveringsplanen under fanearket "Leveringsplan". Leveringsplanen </a:t>
          </a:r>
          <a:r>
            <a:rPr lang="da-DK" sz="1200" b="1" i="0" u="sng" strike="noStrike" baseline="0">
              <a:solidFill>
                <a:srgbClr val="000000"/>
              </a:solidFill>
              <a:latin typeface="Arial"/>
              <a:cs typeface="Arial"/>
            </a:rPr>
            <a:t>skal</a:t>
          </a:r>
          <a:r>
            <a:rPr lang="da-DK" sz="1200" b="1" i="0" u="none" strike="noStrike" baseline="0">
              <a:solidFill>
                <a:srgbClr val="000000"/>
              </a:solidFill>
              <a:latin typeface="Arial"/>
              <a:cs typeface="Arial"/>
            </a:rPr>
            <a:t> udfyldes for at beregningerne i regnearket kan ske korrekt. </a:t>
          </a:r>
          <a:r>
            <a:rPr lang="da-DK" sz="1200" b="1" i="0" u="sng" strike="noStrike" baseline="0">
              <a:solidFill>
                <a:srgbClr val="000000"/>
              </a:solidFill>
              <a:latin typeface="Arial"/>
              <a:cs typeface="Arial"/>
            </a:rPr>
            <a:t>HUSK</a:t>
          </a:r>
          <a:r>
            <a:rPr lang="da-DK" sz="1200" b="1" i="0" u="none" strike="noStrike" baseline="0">
              <a:solidFill>
                <a:srgbClr val="000000"/>
              </a:solidFill>
              <a:latin typeface="Arial"/>
              <a:cs typeface="Arial"/>
            </a:rPr>
            <a:t> derfor at rette leveringsplanen til, såfremt man undervejs i beregningerne ændrer på roeareal og/eller udbytte, da dette giver en større/ mindre mængde roer til levering (hvis leveringsplanen ikke er udfyldt korrekt, medfører det fejl i f.eks. beregning af tillæg for tidlig og sen levering samt beregningen vedr. afregningstidspunktet for roerne).</a:t>
          </a:r>
        </a:p>
        <a:p>
          <a:pPr algn="l" rtl="0">
            <a:defRPr sz="1000"/>
          </a:pPr>
          <a:r>
            <a:rPr lang="da-DK" sz="1200" b="1" i="0" u="none" strike="noStrike" baseline="0">
              <a:solidFill>
                <a:srgbClr val="000000"/>
              </a:solidFill>
              <a:latin typeface="Arial"/>
              <a:cs typeface="Arial"/>
            </a:rPr>
            <a:t>- Oplysningerne i de turkis felter beregnes automatisk, når de gule felter er udfyldt.</a:t>
          </a:r>
          <a:endParaRPr lang="da-DK"/>
        </a:p>
      </xdr:txBody>
    </xdr:sp>
    <xdr:clientData/>
  </xdr:twoCellAnchor>
  <xdr:twoCellAnchor>
    <xdr:from>
      <xdr:col>1</xdr:col>
      <xdr:colOff>0</xdr:colOff>
      <xdr:row>227</xdr:row>
      <xdr:rowOff>142875</xdr:rowOff>
    </xdr:from>
    <xdr:to>
      <xdr:col>3</xdr:col>
      <xdr:colOff>1038225</xdr:colOff>
      <xdr:row>230</xdr:row>
      <xdr:rowOff>68580</xdr:rowOff>
    </xdr:to>
    <xdr:sp macro="" textlink="">
      <xdr:nvSpPr>
        <xdr:cNvPr id="2051" name="Text Box 3">
          <a:extLst>
            <a:ext uri="{FF2B5EF4-FFF2-40B4-BE49-F238E27FC236}">
              <a16:creationId xmlns:a16="http://schemas.microsoft.com/office/drawing/2014/main" id="{00000000-0008-0000-0000-000003080000}"/>
            </a:ext>
          </a:extLst>
        </xdr:cNvPr>
        <xdr:cNvSpPr txBox="1">
          <a:spLocks noChangeArrowheads="1"/>
        </xdr:cNvSpPr>
      </xdr:nvSpPr>
      <xdr:spPr bwMode="auto">
        <a:xfrm>
          <a:off x="171450" y="39871650"/>
          <a:ext cx="6648450" cy="48768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da-DK" sz="1200" b="1" i="0" u="none" strike="noStrike" baseline="0">
              <a:solidFill>
                <a:srgbClr val="000000"/>
              </a:solidFill>
              <a:latin typeface="Arial"/>
              <a:cs typeface="Arial"/>
            </a:rPr>
            <a:t>NB!</a:t>
          </a:r>
        </a:p>
        <a:p>
          <a:pPr algn="l" rtl="0">
            <a:defRPr sz="1000"/>
          </a:pPr>
          <a:r>
            <a:rPr lang="da-DK" sz="1200" b="1" i="0" u="none" strike="noStrike" baseline="0">
              <a:solidFill>
                <a:srgbClr val="000000"/>
              </a:solidFill>
              <a:latin typeface="Arial"/>
              <a:cs typeface="Arial"/>
            </a:rPr>
            <a:t>- Acontobetalinger gives til kontraktroer op til 100 % af kontrakten (ikke til overskudsroer).</a:t>
          </a:r>
        </a:p>
      </xdr:txBody>
    </xdr:sp>
    <xdr:clientData/>
  </xdr:twoCellAnchor>
  <xdr:twoCellAnchor>
    <xdr:from>
      <xdr:col>0</xdr:col>
      <xdr:colOff>123822</xdr:colOff>
      <xdr:row>73</xdr:row>
      <xdr:rowOff>71437</xdr:rowOff>
    </xdr:from>
    <xdr:to>
      <xdr:col>9</xdr:col>
      <xdr:colOff>35718</xdr:colOff>
      <xdr:row>108</xdr:row>
      <xdr:rowOff>178594</xdr:rowOff>
    </xdr:to>
    <xdr:sp macro="" textlink="">
      <xdr:nvSpPr>
        <xdr:cNvPr id="6" name="Tekstboks 2">
          <a:extLst>
            <a:ext uri="{FF2B5EF4-FFF2-40B4-BE49-F238E27FC236}">
              <a16:creationId xmlns:a16="http://schemas.microsoft.com/office/drawing/2014/main" id="{886D4B3E-961D-4CBF-9B48-CF37F348E988}"/>
            </a:ext>
          </a:extLst>
        </xdr:cNvPr>
        <xdr:cNvSpPr txBox="1"/>
      </xdr:nvSpPr>
      <xdr:spPr>
        <a:xfrm>
          <a:off x="123822" y="17228343"/>
          <a:ext cx="13496927" cy="79176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a-DK" sz="1200" baseline="30000">
              <a:latin typeface="Arial" panose="020B0604020202020204" pitchFamily="34" charset="0"/>
              <a:cs typeface="Arial" panose="020B0604020202020204" pitchFamily="34" charset="0"/>
            </a:rPr>
            <a:t>6) </a:t>
          </a:r>
          <a:r>
            <a:rPr lang="da-DK" sz="1200">
              <a:latin typeface="Arial" panose="020B0604020202020204" pitchFamily="34" charset="0"/>
              <a:cs typeface="Arial" panose="020B0604020202020204" pitchFamily="34" charset="0"/>
            </a:rPr>
            <a:t>Resultattillæg/fradrag (EBIT-model) er afhængig af Nordic Sugars regnskabsresultat for Danmark i </a:t>
          </a:r>
          <a:r>
            <a:rPr lang="da-DK" sz="1200">
              <a:solidFill>
                <a:schemeClr val="dk1"/>
              </a:solidFill>
              <a:latin typeface="Arial" panose="020B0604020202020204" pitchFamily="34" charset="0"/>
              <a:ea typeface="+mn-ea"/>
              <a:cs typeface="Arial" panose="020B0604020202020204" pitchFamily="34" charset="0"/>
            </a:rPr>
            <a:t>regnskabsåret 2020/21 (1/3-2020 til 28/2-2021).</a:t>
          </a:r>
          <a:endParaRPr lang="da-DK" sz="1200">
            <a:latin typeface="Arial" panose="020B0604020202020204" pitchFamily="34" charset="0"/>
            <a:cs typeface="Arial" panose="020B0604020202020204" pitchFamily="34" charset="0"/>
          </a:endParaRPr>
        </a:p>
        <a:p>
          <a:r>
            <a:rPr lang="da-DK" sz="1200">
              <a:latin typeface="Arial" panose="020B0604020202020204" pitchFamily="34" charset="0"/>
              <a:cs typeface="Arial" panose="020B0604020202020204" pitchFamily="34" charset="0"/>
            </a:rPr>
            <a:t>   </a:t>
          </a:r>
          <a:r>
            <a:rPr lang="da-DK" sz="1200" u="sng">
              <a:latin typeface="Arial" panose="020B0604020202020204" pitchFamily="34" charset="0"/>
              <a:cs typeface="Arial" panose="020B0604020202020204" pitchFamily="34" charset="0"/>
            </a:rPr>
            <a:t> - kun aktuelt for kontrakter med variabel pris.</a:t>
          </a:r>
        </a:p>
        <a:p>
          <a:endParaRPr lang="da-DK" sz="1200">
            <a:latin typeface="Arial" panose="020B0604020202020204" pitchFamily="34" charset="0"/>
            <a:cs typeface="Arial" panose="020B0604020202020204" pitchFamily="34" charset="0"/>
          </a:endParaRPr>
        </a:p>
        <a:p>
          <a:r>
            <a:rPr lang="da-DK" sz="1200">
              <a:latin typeface="Arial" panose="020B0604020202020204" pitchFamily="34" charset="0"/>
              <a:cs typeface="Arial" panose="020B0604020202020204" pitchFamily="34" charset="0"/>
            </a:rPr>
            <a:t>Resultattillægget/fradraget </a:t>
          </a:r>
          <a:r>
            <a:rPr lang="da-DK" sz="1200" u="sng">
              <a:latin typeface="Arial" panose="020B0604020202020204" pitchFamily="34" charset="0"/>
              <a:cs typeface="Arial" panose="020B0604020202020204" pitchFamily="34" charset="0"/>
            </a:rPr>
            <a:t>i kontrakter indgået 2020 </a:t>
          </a:r>
          <a:r>
            <a:rPr lang="da-DK" sz="1200">
              <a:latin typeface="Arial" panose="020B0604020202020204" pitchFamily="34" charset="0"/>
              <a:cs typeface="Arial" panose="020B0604020202020204" pitchFamily="34" charset="0"/>
            </a:rPr>
            <a:t>reguleres for</a:t>
          </a:r>
          <a:r>
            <a:rPr lang="da-DK" sz="1200" baseline="0">
              <a:latin typeface="Arial" panose="020B0604020202020204" pitchFamily="34" charset="0"/>
              <a:cs typeface="Arial" panose="020B0604020202020204" pitchFamily="34" charset="0"/>
            </a:rPr>
            <a:t> de leverede roers sukkerindhold.</a:t>
          </a:r>
          <a:endParaRPr lang="da-DK" sz="1200">
            <a:latin typeface="Arial" panose="020B0604020202020204" pitchFamily="34" charset="0"/>
            <a:cs typeface="Arial" panose="020B0604020202020204" pitchFamily="34" charset="0"/>
          </a:endParaRPr>
        </a:p>
        <a:p>
          <a:endParaRPr lang="da-DK" sz="1200">
            <a:latin typeface="Arial" panose="020B0604020202020204" pitchFamily="34" charset="0"/>
            <a:cs typeface="Arial" panose="020B0604020202020204" pitchFamily="34" charset="0"/>
          </a:endParaRPr>
        </a:p>
        <a:p>
          <a:r>
            <a:rPr lang="da-DK" sz="1200" u="sng">
              <a:solidFill>
                <a:schemeClr val="dk1"/>
              </a:solidFill>
              <a:effectLst/>
              <a:latin typeface="Arial" panose="020B0604020202020204" pitchFamily="34" charset="0"/>
              <a:ea typeface="+mn-ea"/>
              <a:cs typeface="Arial" panose="020B0604020202020204" pitchFamily="34" charset="0"/>
            </a:rPr>
            <a:t>Kontrakt</a:t>
          </a:r>
          <a:r>
            <a:rPr lang="da-DK" sz="1200" u="sng" baseline="0">
              <a:solidFill>
                <a:schemeClr val="dk1"/>
              </a:solidFill>
              <a:effectLst/>
              <a:latin typeface="Arial" panose="020B0604020202020204" pitchFamily="34" charset="0"/>
              <a:ea typeface="+mn-ea"/>
              <a:cs typeface="Arial" panose="020B0604020202020204" pitchFamily="34" charset="0"/>
            </a:rPr>
            <a:t> indgået </a:t>
          </a:r>
          <a:r>
            <a:rPr lang="da-DK" sz="1200" u="sng">
              <a:solidFill>
                <a:schemeClr val="dk1"/>
              </a:solidFill>
              <a:effectLst/>
              <a:latin typeface="Arial" panose="020B0604020202020204" pitchFamily="34" charset="0"/>
              <a:ea typeface="+mn-ea"/>
              <a:cs typeface="Arial" panose="020B0604020202020204" pitchFamily="34" charset="0"/>
            </a:rPr>
            <a:t>2020</a:t>
          </a:r>
          <a:endParaRPr lang="da-DK" sz="1200">
            <a:effectLst/>
            <a:latin typeface="Arial" panose="020B0604020202020204" pitchFamily="34" charset="0"/>
            <a:cs typeface="Arial" panose="020B0604020202020204" pitchFamily="34" charset="0"/>
          </a:endParaRPr>
        </a:p>
        <a:p>
          <a:r>
            <a:rPr lang="da-DK" sz="1200">
              <a:solidFill>
                <a:schemeClr val="dk1"/>
              </a:solidFill>
              <a:effectLst/>
              <a:latin typeface="Arial" panose="020B0604020202020204" pitchFamily="34" charset="0"/>
              <a:ea typeface="+mn-ea"/>
              <a:cs typeface="Arial" panose="020B0604020202020204" pitchFamily="34" charset="0"/>
            </a:rPr>
            <a:t>Basisprisen for den 1-årige og 3-årige kontrakt med variabel pris indgået i 2020 er angivet ved et Nordic Sugar regnskabsresultat på 0 mio. kr EBIT (IFRS).</a:t>
          </a:r>
          <a:endParaRPr lang="da-DK" sz="1200">
            <a:effectLst/>
            <a:latin typeface="Arial" panose="020B0604020202020204" pitchFamily="34" charset="0"/>
            <a:cs typeface="Arial" panose="020B0604020202020204" pitchFamily="34" charset="0"/>
          </a:endParaRPr>
        </a:p>
        <a:p>
          <a:endParaRPr lang="da-DK" sz="12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a-DK" sz="1200">
              <a:solidFill>
                <a:schemeClr val="dk1"/>
              </a:solidFill>
              <a:effectLst/>
              <a:latin typeface="Arial" panose="020B0604020202020204" pitchFamily="34" charset="0"/>
              <a:ea typeface="+mn-ea"/>
              <a:cs typeface="Arial" panose="020B0604020202020204" pitchFamily="34" charset="0"/>
            </a:rPr>
            <a:t>Dyrkernes andel er lig med 25 % af den del af EBIT (IFRS), der ligger over 0 mio. kr. Der kan i kontrakter indgået 2020 kun opnås et tillæg (ikke et fradrag)</a:t>
          </a:r>
        </a:p>
        <a:p>
          <a:pPr marL="0" marR="0" lvl="0" indent="0" defTabSz="914400" eaLnBrk="1" fontAlgn="auto" latinLnBrk="0" hangingPunct="1">
            <a:lnSpc>
              <a:spcPct val="100000"/>
            </a:lnSpc>
            <a:spcBef>
              <a:spcPts val="0"/>
            </a:spcBef>
            <a:spcAft>
              <a:spcPts val="0"/>
            </a:spcAft>
            <a:buClrTx/>
            <a:buSzTx/>
            <a:buFontTx/>
            <a:buNone/>
            <a:tabLst/>
            <a:defRPr/>
          </a:pPr>
          <a:r>
            <a:rPr lang="da-DK" sz="1200">
              <a:solidFill>
                <a:schemeClr val="dk1"/>
              </a:solidFill>
              <a:effectLst/>
              <a:latin typeface="Arial" panose="020B0604020202020204" pitchFamily="34" charset="0"/>
              <a:ea typeface="+mn-ea"/>
              <a:cs typeface="Arial" panose="020B0604020202020204" pitchFamily="34" charset="0"/>
            </a:rPr>
            <a:t>Tillæggets størrelse i kontrakter indgået i 2020 fremgår af tabellen i Leveringskontraktens pkt. 10.2.4. Herved er tillægget pr. ton roer fra 2020 uafhængigt af kampagnens samlede roemængde.</a:t>
          </a:r>
        </a:p>
        <a:p>
          <a:endParaRPr lang="da-DK" sz="1200">
            <a:solidFill>
              <a:schemeClr val="dk1"/>
            </a:solidFill>
            <a:effectLst/>
            <a:latin typeface="Arial" panose="020B0604020202020204" pitchFamily="34" charset="0"/>
            <a:ea typeface="+mn-ea"/>
            <a:cs typeface="Arial" panose="020B0604020202020204" pitchFamily="34" charset="0"/>
          </a:endParaRPr>
        </a:p>
        <a:p>
          <a:r>
            <a:rPr lang="da-DK" sz="1200" u="sng">
              <a:latin typeface="Arial" panose="020B0604020202020204" pitchFamily="34" charset="0"/>
              <a:cs typeface="Arial" panose="020B0604020202020204" pitchFamily="34" charset="0"/>
            </a:rPr>
            <a:t>Kontrakt</a:t>
          </a:r>
          <a:r>
            <a:rPr lang="da-DK" sz="1200" u="sng" baseline="0">
              <a:latin typeface="Arial" panose="020B0604020202020204" pitchFamily="34" charset="0"/>
              <a:cs typeface="Arial" panose="020B0604020202020204" pitchFamily="34" charset="0"/>
            </a:rPr>
            <a:t> indgået </a:t>
          </a:r>
          <a:r>
            <a:rPr lang="da-DK" sz="1200" u="sng">
              <a:latin typeface="Arial" panose="020B0604020202020204" pitchFamily="34" charset="0"/>
              <a:cs typeface="Arial" panose="020B0604020202020204" pitchFamily="34" charset="0"/>
            </a:rPr>
            <a:t>2019</a:t>
          </a:r>
        </a:p>
        <a:p>
          <a:r>
            <a:rPr lang="da-DK" sz="1200">
              <a:latin typeface="Arial" panose="020B0604020202020204" pitchFamily="34" charset="0"/>
              <a:cs typeface="Arial" panose="020B0604020202020204" pitchFamily="34" charset="0"/>
            </a:rPr>
            <a:t>Basisprisen for den 3-årige </a:t>
          </a:r>
          <a:r>
            <a:rPr lang="da-DK" sz="1200">
              <a:solidFill>
                <a:schemeClr val="dk1"/>
              </a:solidFill>
              <a:effectLst/>
              <a:latin typeface="Arial" panose="020B0604020202020204" pitchFamily="34" charset="0"/>
              <a:ea typeface="+mn-ea"/>
              <a:cs typeface="Arial" panose="020B0604020202020204" pitchFamily="34" charset="0"/>
            </a:rPr>
            <a:t>kontrakt</a:t>
          </a:r>
          <a:r>
            <a:rPr lang="da-DK" sz="1200">
              <a:latin typeface="Arial" panose="020B0604020202020204" pitchFamily="34" charset="0"/>
              <a:cs typeface="Arial" panose="020B0604020202020204" pitchFamily="34" charset="0"/>
            </a:rPr>
            <a:t> med variabel </a:t>
          </a:r>
          <a:r>
            <a:rPr lang="da-DK" sz="1200">
              <a:solidFill>
                <a:schemeClr val="dk1"/>
              </a:solidFill>
              <a:latin typeface="Arial" panose="020B0604020202020204" pitchFamily="34" charset="0"/>
              <a:ea typeface="+mn-ea"/>
              <a:cs typeface="Arial" panose="020B0604020202020204" pitchFamily="34" charset="0"/>
            </a:rPr>
            <a:t>pris indgået i 2019 er angivet ved et Nordic Sugar regnskabsresultat på 175 mio. kr EBIT (IFRS).</a:t>
          </a:r>
        </a:p>
        <a:p>
          <a:endParaRPr lang="da-DK" sz="1200">
            <a:solidFill>
              <a:schemeClr val="dk1"/>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a-DK" sz="1200">
              <a:solidFill>
                <a:schemeClr val="dk1"/>
              </a:solidFill>
              <a:effectLst/>
              <a:latin typeface="Arial" panose="020B0604020202020204" pitchFamily="34" charset="0"/>
              <a:ea typeface="+mn-ea"/>
              <a:cs typeface="Arial" panose="020B0604020202020204" pitchFamily="34" charset="0"/>
            </a:rPr>
            <a:t>Dyrkernes andel er lig med 25 % af den del af EBIT (IFRS), der ligger hhv. over/under 175 mio. kr. Ved et resultat over 175 mio. kr  er der således et tillæg, mens der er et fradrag ved et resultat under henholdsvis 175 mio. kr - dog ikke yderligere fradrag under et EBIT-resultat på 0 kr.</a:t>
          </a:r>
        </a:p>
        <a:p>
          <a:endParaRPr lang="da-DK" sz="1200">
            <a:solidFill>
              <a:schemeClr val="dk1"/>
            </a:solidFill>
            <a:latin typeface="Arial" panose="020B0604020202020204" pitchFamily="34" charset="0"/>
            <a:ea typeface="+mn-ea"/>
            <a:cs typeface="Arial" panose="020B0604020202020204" pitchFamily="34" charset="0"/>
          </a:endParaRPr>
        </a:p>
        <a:p>
          <a:r>
            <a:rPr lang="da-DK" sz="1200" u="sng">
              <a:solidFill>
                <a:schemeClr val="dk1"/>
              </a:solidFill>
              <a:effectLst/>
              <a:latin typeface="Arial" panose="020B0604020202020204" pitchFamily="34" charset="0"/>
              <a:ea typeface="+mn-ea"/>
              <a:cs typeface="Arial" panose="020B0604020202020204" pitchFamily="34" charset="0"/>
            </a:rPr>
            <a:t>Kontrakt</a:t>
          </a:r>
          <a:r>
            <a:rPr lang="da-DK" sz="1200" u="sng" baseline="0">
              <a:solidFill>
                <a:schemeClr val="dk1"/>
              </a:solidFill>
              <a:effectLst/>
              <a:latin typeface="Arial" panose="020B0604020202020204" pitchFamily="34" charset="0"/>
              <a:ea typeface="+mn-ea"/>
              <a:cs typeface="Arial" panose="020B0604020202020204" pitchFamily="34" charset="0"/>
            </a:rPr>
            <a:t> indgået </a:t>
          </a:r>
          <a:r>
            <a:rPr lang="da-DK" sz="1200" u="sng">
              <a:solidFill>
                <a:schemeClr val="dk1"/>
              </a:solidFill>
              <a:effectLst/>
              <a:latin typeface="Arial" panose="020B0604020202020204" pitchFamily="34" charset="0"/>
              <a:ea typeface="+mn-ea"/>
              <a:cs typeface="Arial" panose="020B0604020202020204" pitchFamily="34" charset="0"/>
            </a:rPr>
            <a:t>2018</a:t>
          </a:r>
          <a:endParaRPr lang="da-DK" sz="1200">
            <a:effectLst/>
            <a:latin typeface="Arial" panose="020B0604020202020204" pitchFamily="34" charset="0"/>
            <a:cs typeface="Arial" panose="020B0604020202020204" pitchFamily="34" charset="0"/>
          </a:endParaRPr>
        </a:p>
        <a:p>
          <a:r>
            <a:rPr lang="da-DK" sz="1200">
              <a:solidFill>
                <a:schemeClr val="dk1"/>
              </a:solidFill>
              <a:effectLst/>
              <a:latin typeface="Arial" panose="020B0604020202020204" pitchFamily="34" charset="0"/>
              <a:ea typeface="+mn-ea"/>
              <a:cs typeface="Arial" panose="020B0604020202020204" pitchFamily="34" charset="0"/>
            </a:rPr>
            <a:t>Basisprisen for den 3-årige kontrakt med variabel pris indgået i 2018 er angivet ved et Nordic Sugar regnskabsresultat på 200 mio. kr EBIT (IFRS).</a:t>
          </a:r>
          <a:endParaRPr lang="da-DK" sz="1200">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da-DK" sz="1200">
            <a:solidFill>
              <a:schemeClr val="dk1"/>
            </a:solidFill>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a-DK" sz="1200">
              <a:solidFill>
                <a:schemeClr val="dk1"/>
              </a:solidFill>
              <a:latin typeface="Arial" panose="020B0604020202020204" pitchFamily="34" charset="0"/>
              <a:ea typeface="+mn-ea"/>
              <a:cs typeface="Arial" panose="020B0604020202020204" pitchFamily="34" charset="0"/>
            </a:rPr>
            <a:t>Dyrkernes andel er lig med 25 % af den del af EBIT (IFRS), der ligger hhv. over/under 200 mio. kr. Ved et resultat over 200 mio. kr er der således et tillæg, mens der er et fradrag ved et resultat under 200 mio. kr -</a:t>
          </a:r>
          <a:r>
            <a:rPr lang="da-DK" sz="1200" baseline="0">
              <a:solidFill>
                <a:schemeClr val="dk1"/>
              </a:solidFill>
              <a:latin typeface="Arial" panose="020B0604020202020204" pitchFamily="34" charset="0"/>
              <a:ea typeface="+mn-ea"/>
              <a:cs typeface="Arial" panose="020B0604020202020204" pitchFamily="34" charset="0"/>
            </a:rPr>
            <a:t> d</a:t>
          </a:r>
          <a:r>
            <a:rPr lang="da-DK" sz="1200">
              <a:solidFill>
                <a:schemeClr val="dk1"/>
              </a:solidFill>
              <a:latin typeface="Arial" panose="020B0604020202020204" pitchFamily="34" charset="0"/>
              <a:ea typeface="+mn-ea"/>
              <a:cs typeface="Arial" panose="020B0604020202020204" pitchFamily="34" charset="0"/>
            </a:rPr>
            <a:t>og ikke yderligere fradrag under et EBIT-resultat på 0 kr.</a:t>
          </a:r>
        </a:p>
        <a:p>
          <a:endParaRPr lang="da-DK" sz="1200">
            <a:latin typeface="Arial" panose="020B0604020202020204" pitchFamily="34" charset="0"/>
            <a:cs typeface="Arial" panose="020B0604020202020204" pitchFamily="34" charset="0"/>
          </a:endParaRPr>
        </a:p>
        <a:p>
          <a:r>
            <a:rPr lang="da-DK" sz="1200" u="sng">
              <a:latin typeface="Arial" panose="020B0604020202020204" pitchFamily="34" charset="0"/>
              <a:cs typeface="Arial" panose="020B0604020202020204" pitchFamily="34" charset="0"/>
            </a:rPr>
            <a:t>Det præcise tillæg/fradrag i 2018 og 2019</a:t>
          </a:r>
          <a:r>
            <a:rPr lang="da-DK" sz="1200" u="sng" baseline="0">
              <a:latin typeface="Arial" panose="020B0604020202020204" pitchFamily="34" charset="0"/>
              <a:cs typeface="Arial" panose="020B0604020202020204" pitchFamily="34" charset="0"/>
            </a:rPr>
            <a:t> </a:t>
          </a:r>
          <a:r>
            <a:rPr lang="da-DK" sz="1200" u="sng">
              <a:latin typeface="Arial" panose="020B0604020202020204" pitchFamily="34" charset="0"/>
              <a:cs typeface="Arial" panose="020B0604020202020204" pitchFamily="34" charset="0"/>
            </a:rPr>
            <a:t>afhænger af </a:t>
          </a:r>
          <a:r>
            <a:rPr lang="da-DK" sz="1200" u="sng">
              <a:solidFill>
                <a:schemeClr val="dk1"/>
              </a:solidFill>
              <a:latin typeface="Arial" panose="020B0604020202020204" pitchFamily="34" charset="0"/>
              <a:ea typeface="+mn-ea"/>
              <a:cs typeface="Arial" panose="020B0604020202020204" pitchFamily="34" charset="0"/>
            </a:rPr>
            <a:t>kampagnens totale roemængde fra kontraktroer.</a:t>
          </a:r>
        </a:p>
        <a:p>
          <a:r>
            <a:rPr lang="da-DK" sz="1200" b="0">
              <a:solidFill>
                <a:sysClr val="windowText" lastClr="000000"/>
              </a:solidFill>
              <a:latin typeface="Arial" panose="020B0604020202020204" pitchFamily="34" charset="0"/>
              <a:ea typeface="+mn-ea"/>
              <a:cs typeface="Arial" panose="020B0604020202020204" pitchFamily="34" charset="0"/>
            </a:rPr>
            <a:t>Da den totale kontraktmængde i</a:t>
          </a:r>
          <a:r>
            <a:rPr lang="da-DK" sz="1200" b="0" baseline="0">
              <a:solidFill>
                <a:sysClr val="windowText" lastClr="000000"/>
              </a:solidFill>
              <a:latin typeface="Arial" panose="020B0604020202020204" pitchFamily="34" charset="0"/>
              <a:ea typeface="+mn-ea"/>
              <a:cs typeface="Arial" panose="020B0604020202020204" pitchFamily="34" charset="0"/>
            </a:rPr>
            <a:t> 2020 er mindre end oprindeligt målsat, vil et tillæg/fradrag derfor også blive højere end oprindeligt forventet, da aftalen blev indgået.</a:t>
          </a:r>
          <a:endParaRPr lang="da-DK" sz="1200" b="0">
            <a:solidFill>
              <a:sysClr val="windowText" lastClr="000000"/>
            </a:solidFill>
            <a:latin typeface="Arial" panose="020B0604020202020204" pitchFamily="34" charset="0"/>
            <a:ea typeface="+mn-ea"/>
            <a:cs typeface="Arial" panose="020B0604020202020204" pitchFamily="34" charset="0"/>
          </a:endParaRPr>
        </a:p>
        <a:p>
          <a:endParaRPr lang="da-DK" sz="600">
            <a:solidFill>
              <a:sysClr val="windowText" lastClr="000000"/>
            </a:solidFill>
            <a:latin typeface="Arial" panose="020B0604020202020204" pitchFamily="34" charset="0"/>
            <a:ea typeface="+mn-ea"/>
            <a:cs typeface="Arial" panose="020B0604020202020204" pitchFamily="34" charset="0"/>
          </a:endParaRPr>
        </a:p>
        <a:p>
          <a:r>
            <a:rPr lang="da-DK" sz="1200" u="sng">
              <a:solidFill>
                <a:sysClr val="windowText" lastClr="000000"/>
              </a:solidFill>
              <a:latin typeface="Arial" panose="020B0604020202020204" pitchFamily="34" charset="0"/>
              <a:ea typeface="+mn-ea"/>
              <a:cs typeface="Arial" panose="020B0604020202020204" pitchFamily="34" charset="0"/>
            </a:rPr>
            <a:t>Egen beregning </a:t>
          </a:r>
          <a:r>
            <a:rPr lang="da-DK" sz="1200">
              <a:solidFill>
                <a:sysClr val="windowText" lastClr="000000"/>
              </a:solidFill>
              <a:latin typeface="Arial" panose="020B0604020202020204" pitchFamily="34" charset="0"/>
              <a:ea typeface="+mn-ea"/>
              <a:cs typeface="Arial" panose="020B0604020202020204" pitchFamily="34" charset="0"/>
            </a:rPr>
            <a:t>ud fra</a:t>
          </a:r>
          <a:r>
            <a:rPr lang="da-DK" sz="1200" baseline="0">
              <a:solidFill>
                <a:sysClr val="windowText" lastClr="000000"/>
              </a:solidFill>
              <a:latin typeface="Arial" panose="020B0604020202020204" pitchFamily="34" charset="0"/>
              <a:ea typeface="+mn-ea"/>
              <a:cs typeface="Arial" panose="020B0604020202020204" pitchFamily="34" charset="0"/>
            </a:rPr>
            <a:t> årets forventede roemængde op til 105 % kontraktmængde samt årets sukkerindhold i roerne medfører</a:t>
          </a:r>
          <a:endParaRPr lang="da-DK" sz="1200">
            <a:solidFill>
              <a:sysClr val="windowText" lastClr="000000"/>
            </a:solidFill>
            <a:latin typeface="Arial" panose="020B0604020202020204" pitchFamily="34" charset="0"/>
            <a:ea typeface="+mn-ea"/>
            <a:cs typeface="Arial" panose="020B0604020202020204" pitchFamily="34" charset="0"/>
          </a:endParaRPr>
        </a:p>
        <a:p>
          <a:r>
            <a:rPr lang="da-DK" sz="1200">
              <a:solidFill>
                <a:sysClr val="windowText" lastClr="000000"/>
              </a:solidFill>
              <a:latin typeface="Arial" panose="020B0604020202020204" pitchFamily="34" charset="0"/>
              <a:ea typeface="+mn-ea"/>
              <a:cs typeface="Arial" panose="020B0604020202020204" pitchFamily="34" charset="0"/>
            </a:rPr>
            <a:t>ca. +/- 10 kr pr. ton roer for hver 100 mio. kr, som Nordic Sugars regnskabsresultat går over/under henholdsvis 200 mio. kr og 175 kr mio. kr EBIT (IFRS). </a:t>
          </a:r>
        </a:p>
        <a:p>
          <a:r>
            <a:rPr lang="da-DK" sz="1200">
              <a:solidFill>
                <a:sysClr val="windowText" lastClr="000000"/>
              </a:solidFill>
              <a:latin typeface="Arial" panose="020B0604020202020204" pitchFamily="34" charset="0"/>
              <a:ea typeface="+mn-ea"/>
              <a:cs typeface="Arial" panose="020B0604020202020204" pitchFamily="34" charset="0"/>
            </a:rPr>
            <a:t>Oprindeligt var der forventet ca. +/- 9 kr pr. ton roer for hver 100 mio. kr</a:t>
          </a:r>
        </a:p>
        <a:p>
          <a:endParaRPr lang="da-DK" sz="1200">
            <a:solidFill>
              <a:schemeClr val="dk1"/>
            </a:solidFill>
            <a:latin typeface="Arial" panose="020B0604020202020204" pitchFamily="34" charset="0"/>
            <a:ea typeface="+mn-ea"/>
            <a:cs typeface="Arial" panose="020B0604020202020204" pitchFamily="34" charset="0"/>
          </a:endParaRPr>
        </a:p>
        <a:p>
          <a:r>
            <a:rPr lang="da-DK" sz="1200">
              <a:solidFill>
                <a:schemeClr val="dk1"/>
              </a:solidFill>
              <a:latin typeface="Arial" panose="020B0604020202020204" pitchFamily="34" charset="0"/>
              <a:ea typeface="+mn-ea"/>
              <a:cs typeface="Arial" panose="020B0604020202020204" pitchFamily="34" charset="0"/>
            </a:rPr>
            <a:t>Til orientering har de seneste års regnskabsresultater EBIT været følgende:</a:t>
          </a:r>
        </a:p>
        <a:p>
          <a:r>
            <a:rPr lang="da-DK" sz="1200">
              <a:solidFill>
                <a:schemeClr val="dk1"/>
              </a:solidFill>
              <a:latin typeface="Arial" panose="020B0604020202020204" pitchFamily="34" charset="0"/>
              <a:ea typeface="+mn-ea"/>
              <a:cs typeface="Arial" panose="020B0604020202020204" pitchFamily="34" charset="0"/>
            </a:rPr>
            <a:t>NB! Tillæg/fradrag</a:t>
          </a:r>
          <a:r>
            <a:rPr lang="da-DK" sz="1200" baseline="0">
              <a:solidFill>
                <a:schemeClr val="dk1"/>
              </a:solidFill>
              <a:latin typeface="Arial" panose="020B0604020202020204" pitchFamily="34" charset="0"/>
              <a:ea typeface="+mn-ea"/>
              <a:cs typeface="Arial" panose="020B0604020202020204" pitchFamily="34" charset="0"/>
            </a:rPr>
            <a:t> til dyrkerne beregnes ud fra EBIT </a:t>
          </a:r>
          <a:r>
            <a:rPr lang="da-DK" sz="1200" u="sng" baseline="0">
              <a:solidFill>
                <a:schemeClr val="dk1"/>
              </a:solidFill>
              <a:latin typeface="Arial" panose="020B0604020202020204" pitchFamily="34" charset="0"/>
              <a:ea typeface="+mn-ea"/>
              <a:cs typeface="Arial" panose="020B0604020202020204" pitchFamily="34" charset="0"/>
            </a:rPr>
            <a:t>før</a:t>
          </a:r>
          <a:r>
            <a:rPr lang="da-DK" sz="1200" u="none" baseline="0">
              <a:solidFill>
                <a:schemeClr val="dk1"/>
              </a:solidFill>
              <a:latin typeface="Arial" panose="020B0604020202020204" pitchFamily="34" charset="0"/>
              <a:ea typeface="+mn-ea"/>
              <a:cs typeface="Arial" panose="020B0604020202020204" pitchFamily="34" charset="0"/>
            </a:rPr>
            <a:t> betaling af dyrkerandel.</a:t>
          </a:r>
          <a:endParaRPr lang="da-DK" sz="1200">
            <a:solidFill>
              <a:schemeClr val="dk1"/>
            </a:solidFill>
            <a:latin typeface="Arial" panose="020B0604020202020204" pitchFamily="34" charset="0"/>
            <a:ea typeface="+mn-ea"/>
            <a:cs typeface="Arial" panose="020B0604020202020204" pitchFamily="34" charset="0"/>
          </a:endParaRPr>
        </a:p>
        <a:p>
          <a:endParaRPr lang="da-DK" sz="1200">
            <a:solidFill>
              <a:schemeClr val="dk1"/>
            </a:solidFill>
            <a:latin typeface="Arial" panose="020B0604020202020204" pitchFamily="34" charset="0"/>
            <a:ea typeface="+mn-ea"/>
            <a:cs typeface="Arial" panose="020B0604020202020204" pitchFamily="34" charset="0"/>
          </a:endParaRPr>
        </a:p>
        <a:p>
          <a:r>
            <a:rPr lang="da-DK" sz="1200">
              <a:solidFill>
                <a:schemeClr val="dk1"/>
              </a:solidFill>
              <a:latin typeface="Arial" panose="020B0604020202020204" pitchFamily="34" charset="0"/>
              <a:ea typeface="+mn-ea"/>
              <a:cs typeface="Arial" panose="020B0604020202020204" pitchFamily="34" charset="0"/>
            </a:rPr>
            <a:t>2012/13: 619 mio. kr</a:t>
          </a:r>
        </a:p>
        <a:p>
          <a:r>
            <a:rPr lang="da-DK" sz="1200">
              <a:solidFill>
                <a:schemeClr val="dk1"/>
              </a:solidFill>
              <a:latin typeface="Arial" panose="020B0604020202020204" pitchFamily="34" charset="0"/>
              <a:ea typeface="+mn-ea"/>
              <a:cs typeface="Arial" panose="020B0604020202020204" pitchFamily="34" charset="0"/>
            </a:rPr>
            <a:t>2013/14: 545 mio. kr (585 mio. kr før reg.</a:t>
          </a:r>
          <a:r>
            <a:rPr lang="da-DK" sz="1200" baseline="0">
              <a:solidFill>
                <a:schemeClr val="dk1"/>
              </a:solidFill>
              <a:latin typeface="Arial" panose="020B0604020202020204" pitchFamily="34" charset="0"/>
              <a:ea typeface="+mn-ea"/>
              <a:cs typeface="Arial" panose="020B0604020202020204" pitchFamily="34" charset="0"/>
            </a:rPr>
            <a:t> for særlig EU-produktionsafgift)</a:t>
          </a:r>
          <a:endParaRPr lang="da-DK" sz="1200">
            <a:solidFill>
              <a:schemeClr val="dk1"/>
            </a:solidFill>
            <a:latin typeface="Arial" panose="020B0604020202020204" pitchFamily="34" charset="0"/>
            <a:ea typeface="+mn-ea"/>
            <a:cs typeface="Arial" panose="020B0604020202020204" pitchFamily="34" charset="0"/>
          </a:endParaRPr>
        </a:p>
        <a:p>
          <a:r>
            <a:rPr lang="da-DK" sz="1200">
              <a:solidFill>
                <a:schemeClr val="dk1"/>
              </a:solidFill>
              <a:latin typeface="Arial" panose="020B0604020202020204" pitchFamily="34" charset="0"/>
              <a:ea typeface="+mn-ea"/>
              <a:cs typeface="Arial" panose="020B0604020202020204" pitchFamily="34" charset="0"/>
            </a:rPr>
            <a:t>2014/15: 251 mio. kr</a:t>
          </a:r>
        </a:p>
        <a:p>
          <a:r>
            <a:rPr lang="da-DK" sz="1200">
              <a:solidFill>
                <a:schemeClr val="dk1"/>
              </a:solidFill>
              <a:latin typeface="Arial" panose="020B0604020202020204" pitchFamily="34" charset="0"/>
              <a:ea typeface="+mn-ea"/>
              <a:cs typeface="Arial" panose="020B0604020202020204" pitchFamily="34" charset="0"/>
            </a:rPr>
            <a:t>2015/16:   - 5 mio. kr</a:t>
          </a:r>
        </a:p>
        <a:p>
          <a:r>
            <a:rPr lang="da-DK" sz="1200">
              <a:solidFill>
                <a:schemeClr val="dk1"/>
              </a:solidFill>
              <a:latin typeface="Arial" panose="020B0604020202020204" pitchFamily="34" charset="0"/>
              <a:ea typeface="+mn-ea"/>
              <a:cs typeface="Arial" panose="020B0604020202020204" pitchFamily="34" charset="0"/>
            </a:rPr>
            <a:t>2016/17: 245 mio. kr</a:t>
          </a:r>
        </a:p>
        <a:p>
          <a:endParaRPr lang="da-DK" sz="1200">
            <a:solidFill>
              <a:schemeClr val="dk1"/>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a-DK" sz="1200" baseline="0">
              <a:solidFill>
                <a:schemeClr val="dk1"/>
              </a:solidFill>
              <a:effectLst/>
              <a:latin typeface="Arial" panose="020B0604020202020204" pitchFamily="34" charset="0"/>
              <a:ea typeface="+mn-ea"/>
              <a:cs typeface="Arial" panose="020B0604020202020204" pitchFamily="34" charset="0"/>
            </a:rPr>
            <a:t>Grundlaget for resultattillæg/fradrag er fra 2017 EBIT (IFRS-resultatet), som i et mindre omfang kan afvige fra EBIT-resultatet</a:t>
          </a:r>
          <a:endParaRPr lang="da-DK" sz="1200">
            <a:solidFill>
              <a:schemeClr val="dk1"/>
            </a:solidFill>
            <a:latin typeface="Arial" panose="020B0604020202020204" pitchFamily="34" charset="0"/>
            <a:ea typeface="+mn-ea"/>
            <a:cs typeface="Arial" panose="020B0604020202020204" pitchFamily="34" charset="0"/>
          </a:endParaRPr>
        </a:p>
        <a:p>
          <a:r>
            <a:rPr lang="da-DK" sz="1200">
              <a:solidFill>
                <a:schemeClr val="dk1"/>
              </a:solidFill>
              <a:latin typeface="Arial" panose="020B0604020202020204" pitchFamily="34" charset="0"/>
              <a:ea typeface="+mn-ea"/>
              <a:cs typeface="Arial" panose="020B0604020202020204" pitchFamily="34" charset="0"/>
            </a:rPr>
            <a:t>2017/18: 245</a:t>
          </a:r>
          <a:r>
            <a:rPr lang="da-DK" sz="1200" baseline="0">
              <a:solidFill>
                <a:schemeClr val="dk1"/>
              </a:solidFill>
              <a:latin typeface="Arial" panose="020B0604020202020204" pitchFamily="34" charset="0"/>
              <a:ea typeface="+mn-ea"/>
              <a:cs typeface="Arial" panose="020B0604020202020204" pitchFamily="34" charset="0"/>
            </a:rPr>
            <a:t> mio. kr </a:t>
          </a:r>
        </a:p>
        <a:p>
          <a:r>
            <a:rPr lang="da-DK" sz="1200" baseline="0">
              <a:solidFill>
                <a:schemeClr val="dk1"/>
              </a:solidFill>
              <a:latin typeface="Arial" panose="020B0604020202020204" pitchFamily="34" charset="0"/>
              <a:ea typeface="+mn-ea"/>
              <a:cs typeface="Arial" panose="020B0604020202020204" pitchFamily="34" charset="0"/>
            </a:rPr>
            <a:t>2018/19:   29 mio. kr - men EBIT før regulering for Resultattillæg/fradrag til dyrkerne og efter regulering for EU-tilbageført produktionsafgift blev på under 0 mio. kr (negativt resultat), hvilket udgør grundlaget for beregningen.</a:t>
          </a:r>
        </a:p>
        <a:p>
          <a:r>
            <a:rPr lang="da-DK" sz="1200" baseline="0">
              <a:solidFill>
                <a:schemeClr val="dk1"/>
              </a:solidFill>
              <a:latin typeface="Arial" panose="020B0604020202020204" pitchFamily="34" charset="0"/>
              <a:ea typeface="+mn-ea"/>
              <a:cs typeface="Arial" panose="020B0604020202020204" pitchFamily="34" charset="0"/>
            </a:rPr>
            <a:t>2019/20:   12 mio. kr</a:t>
          </a:r>
          <a:endParaRPr lang="da-DK" sz="1200">
            <a:solidFill>
              <a:schemeClr val="dk1"/>
            </a:solidFill>
            <a:latin typeface="Arial" panose="020B0604020202020204" pitchFamily="34" charset="0"/>
            <a:ea typeface="+mn-ea"/>
            <a:cs typeface="Arial" panose="020B0604020202020204" pitchFamily="34" charset="0"/>
          </a:endParaRPr>
        </a:p>
      </xdr:txBody>
    </xdr:sp>
    <xdr:clientData/>
  </xdr:twoCellAnchor>
  <xdr:twoCellAnchor>
    <xdr:from>
      <xdr:col>7</xdr:col>
      <xdr:colOff>0</xdr:colOff>
      <xdr:row>53</xdr:row>
      <xdr:rowOff>190500</xdr:rowOff>
    </xdr:from>
    <xdr:to>
      <xdr:col>18</xdr:col>
      <xdr:colOff>0</xdr:colOff>
      <xdr:row>56</xdr:row>
      <xdr:rowOff>47625</xdr:rowOff>
    </xdr:to>
    <xdr:sp macro="" textlink="">
      <xdr:nvSpPr>
        <xdr:cNvPr id="10" name="Tekstboks 3">
          <a:extLst>
            <a:ext uri="{FF2B5EF4-FFF2-40B4-BE49-F238E27FC236}">
              <a16:creationId xmlns:a16="http://schemas.microsoft.com/office/drawing/2014/main" id="{E3D065CA-E2EA-475B-9C30-D43E62FBCF61}"/>
            </a:ext>
          </a:extLst>
        </xdr:cNvPr>
        <xdr:cNvSpPr txBox="1"/>
      </xdr:nvSpPr>
      <xdr:spPr>
        <a:xfrm>
          <a:off x="11182350" y="12449175"/>
          <a:ext cx="6153150" cy="4572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200" i="1">
              <a:latin typeface="Arial" panose="020B0604020202020204" pitchFamily="34" charset="0"/>
              <a:cs typeface="Arial" panose="020B0604020202020204" pitchFamily="34" charset="0"/>
            </a:rPr>
            <a:t>NB! Nordic Sugar</a:t>
          </a:r>
          <a:r>
            <a:rPr lang="da-DK" sz="1200" i="1" baseline="0">
              <a:latin typeface="Arial" panose="020B0604020202020204" pitchFamily="34" charset="0"/>
              <a:cs typeface="Arial" panose="020B0604020202020204" pitchFamily="34" charset="0"/>
            </a:rPr>
            <a:t> betaler for transport af rene roer op til 80 km fra fabrikken, mens d</a:t>
          </a:r>
          <a:r>
            <a:rPr lang="da-DK" sz="1200" i="1">
              <a:latin typeface="Arial" panose="020B0604020202020204" pitchFamily="34" charset="0"/>
              <a:cs typeface="Arial" panose="020B0604020202020204" pitchFamily="34" charset="0"/>
            </a:rPr>
            <a:t>yrkerne selv betaler for transporten af urenheder og jord samt rene roer ud</a:t>
          </a:r>
          <a:r>
            <a:rPr lang="da-DK" sz="1200" i="1" baseline="0">
              <a:latin typeface="Arial" panose="020B0604020202020204" pitchFamily="34" charset="0"/>
              <a:cs typeface="Arial" panose="020B0604020202020204" pitchFamily="34" charset="0"/>
            </a:rPr>
            <a:t> over 80 km fra fabrikken.</a:t>
          </a:r>
        </a:p>
      </xdr:txBody>
    </xdr:sp>
    <xdr:clientData/>
  </xdr:twoCellAnchor>
  <xdr:twoCellAnchor>
    <xdr:from>
      <xdr:col>7</xdr:col>
      <xdr:colOff>0</xdr:colOff>
      <xdr:row>57</xdr:row>
      <xdr:rowOff>142876</xdr:rowOff>
    </xdr:from>
    <xdr:to>
      <xdr:col>18</xdr:col>
      <xdr:colOff>0</xdr:colOff>
      <xdr:row>59</xdr:row>
      <xdr:rowOff>130970</xdr:rowOff>
    </xdr:to>
    <xdr:sp macro="" textlink="">
      <xdr:nvSpPr>
        <xdr:cNvPr id="11" name="Tekstboks 1">
          <a:extLst>
            <a:ext uri="{FF2B5EF4-FFF2-40B4-BE49-F238E27FC236}">
              <a16:creationId xmlns:a16="http://schemas.microsoft.com/office/drawing/2014/main" id="{B56888F3-73DB-46B3-8627-F43315430F03}"/>
            </a:ext>
          </a:extLst>
        </xdr:cNvPr>
        <xdr:cNvSpPr txBox="1"/>
      </xdr:nvSpPr>
      <xdr:spPr>
        <a:xfrm>
          <a:off x="11751469" y="13418345"/>
          <a:ext cx="10215562" cy="48815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200" i="1">
              <a:latin typeface="Arial" panose="020B0604020202020204" pitchFamily="34" charset="0"/>
              <a:cs typeface="Arial" panose="020B0604020202020204" pitchFamily="34" charset="0"/>
            </a:rPr>
            <a:t>NB!</a:t>
          </a:r>
          <a:r>
            <a:rPr lang="da-DK" sz="1200" i="1" baseline="0">
              <a:latin typeface="Arial" panose="020B0604020202020204" pitchFamily="34" charset="0"/>
              <a:cs typeface="Arial" panose="020B0604020202020204" pitchFamily="34" charset="0"/>
            </a:rPr>
            <a:t> </a:t>
          </a:r>
          <a:r>
            <a:rPr lang="da-DK" sz="1200" i="1">
              <a:latin typeface="Arial" panose="020B0604020202020204" pitchFamily="34" charset="0"/>
              <a:cs typeface="Arial" panose="020B0604020202020204" pitchFamily="34" charset="0"/>
            </a:rPr>
            <a:t>Afregningen for pulp i den 3-årige kontrakter med variabel</a:t>
          </a:r>
          <a:r>
            <a:rPr lang="da-DK" sz="1200" i="1" baseline="0">
              <a:latin typeface="Arial" panose="020B0604020202020204" pitchFamily="34" charset="0"/>
              <a:cs typeface="Arial" panose="020B0604020202020204" pitchFamily="34" charset="0"/>
            </a:rPr>
            <a:t> pris </a:t>
          </a:r>
          <a:r>
            <a:rPr lang="da-DK" sz="1200" i="1" u="sng" baseline="0">
              <a:latin typeface="Arial" panose="020B0604020202020204" pitchFamily="34" charset="0"/>
              <a:cs typeface="Arial" panose="020B0604020202020204" pitchFamily="34" charset="0"/>
            </a:rPr>
            <a:t>indgået i 2018 og 2019 </a:t>
          </a:r>
          <a:r>
            <a:rPr lang="da-DK" sz="1200" i="1" baseline="0">
              <a:latin typeface="Arial" panose="020B0604020202020204" pitchFamily="34" charset="0"/>
              <a:cs typeface="Arial" panose="020B0604020202020204" pitchFamily="34" charset="0"/>
            </a:rPr>
            <a:t>afhænger af Nordic Sugars salgspris på roepiller, mens afregningen for pulp i kontrakter med fast pris samt kontrakten med variabel pris </a:t>
          </a:r>
          <a:r>
            <a:rPr lang="da-DK" sz="1200" i="1" u="sng" baseline="0">
              <a:latin typeface="Arial" panose="020B0604020202020204" pitchFamily="34" charset="0"/>
              <a:cs typeface="Arial" panose="020B0604020202020204" pitchFamily="34" charset="0"/>
            </a:rPr>
            <a:t>indgået i 2020</a:t>
          </a:r>
          <a:r>
            <a:rPr lang="da-DK" sz="1200" i="1" u="none" baseline="0">
              <a:latin typeface="Arial" panose="020B0604020202020204" pitchFamily="34" charset="0"/>
              <a:cs typeface="Arial" panose="020B0604020202020204" pitchFamily="34" charset="0"/>
            </a:rPr>
            <a:t> </a:t>
          </a:r>
          <a:r>
            <a:rPr lang="da-DK" sz="1200" i="1" baseline="0">
              <a:latin typeface="Arial" panose="020B0604020202020204" pitchFamily="34" charset="0"/>
              <a:cs typeface="Arial" panose="020B0604020202020204" pitchFamily="34" charset="0"/>
            </a:rPr>
            <a:t>udgør et fast beløb på 22,50 kr pr. ton roer.</a:t>
          </a:r>
          <a:endParaRPr lang="da-DK" sz="1200" i="1">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169544</xdr:colOff>
      <xdr:row>4</xdr:row>
      <xdr:rowOff>87630</xdr:rowOff>
    </xdr:from>
    <xdr:to>
      <xdr:col>9</xdr:col>
      <xdr:colOff>95250</xdr:colOff>
      <xdr:row>9</xdr:row>
      <xdr:rowOff>123825</xdr:rowOff>
    </xdr:to>
    <xdr:sp macro="" textlink="">
      <xdr:nvSpPr>
        <xdr:cNvPr id="1025" name="Text Box 1">
          <a:extLst>
            <a:ext uri="{FF2B5EF4-FFF2-40B4-BE49-F238E27FC236}">
              <a16:creationId xmlns:a16="http://schemas.microsoft.com/office/drawing/2014/main" id="{00000000-0008-0000-0100-000001040000}"/>
            </a:ext>
          </a:extLst>
        </xdr:cNvPr>
        <xdr:cNvSpPr txBox="1">
          <a:spLocks noChangeArrowheads="1"/>
        </xdr:cNvSpPr>
      </xdr:nvSpPr>
      <xdr:spPr bwMode="auto">
        <a:xfrm>
          <a:off x="169544" y="1002030"/>
          <a:ext cx="5840731" cy="1017270"/>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da-DK" sz="1200" b="1" i="0" u="none" strike="noStrike" baseline="0">
              <a:solidFill>
                <a:srgbClr val="000000"/>
              </a:solidFill>
              <a:latin typeface="Arial"/>
              <a:cs typeface="Arial"/>
            </a:rPr>
            <a:t>I de </a:t>
          </a:r>
          <a:r>
            <a:rPr lang="da-DK" sz="1200" b="1" i="0" u="sng" strike="noStrike" baseline="0">
              <a:solidFill>
                <a:srgbClr val="000000"/>
              </a:solidFill>
              <a:latin typeface="Arial"/>
              <a:cs typeface="Arial"/>
            </a:rPr>
            <a:t>gule felter</a:t>
          </a:r>
          <a:r>
            <a:rPr lang="da-DK" sz="1200" b="1" i="0" u="none" strike="noStrike" baseline="0">
              <a:solidFill>
                <a:srgbClr val="000000"/>
              </a:solidFill>
              <a:latin typeface="Arial"/>
              <a:cs typeface="Arial"/>
            </a:rPr>
            <a:t> indtastes roemængderne til levering på de forventede dage i kampagnen, således at den samlede indtastede mængde i alt for kampagnen (se sum nederst i linje 161), svarer præcis til "Roemængde til levering" i 2020</a:t>
          </a:r>
        </a:p>
        <a:p>
          <a:pPr algn="l" rtl="0">
            <a:defRPr sz="1000"/>
          </a:pPr>
          <a:r>
            <a:rPr lang="da-DK" sz="1200" b="1" i="0" u="none" strike="noStrike" baseline="0">
              <a:solidFill>
                <a:srgbClr val="000000"/>
              </a:solidFill>
              <a:latin typeface="Arial"/>
              <a:cs typeface="Arial"/>
            </a:rPr>
            <a:t> (felt G3).</a:t>
          </a:r>
        </a:p>
        <a:p>
          <a:pPr algn="l" rtl="0">
            <a:defRPr sz="1000"/>
          </a:pPr>
          <a:r>
            <a:rPr lang="da-DK" sz="1200" b="1" i="0" u="none" strike="noStrike" baseline="0">
              <a:solidFill>
                <a:srgbClr val="000000"/>
              </a:solidFill>
              <a:latin typeface="Arial"/>
              <a:cs typeface="Arial"/>
            </a:rPr>
            <a:t>Når dette er sket, beregnes tillæg for tidlig og sen levering m.v. automatisk.</a:t>
          </a:r>
          <a:endParaRPr lang="da-DK"/>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pageSetUpPr fitToPage="1"/>
  </sheetPr>
  <dimension ref="A1:U236"/>
  <sheetViews>
    <sheetView tabSelected="1" zoomScale="80" zoomScaleNormal="80" workbookViewId="0"/>
  </sheetViews>
  <sheetFormatPr defaultRowHeight="12.75" x14ac:dyDescent="0.2"/>
  <cols>
    <col min="1" max="1" width="2.5703125" customWidth="1"/>
    <col min="2" max="2" width="105.5703125" customWidth="1"/>
    <col min="3" max="3" width="12" customWidth="1"/>
    <col min="4" max="4" width="15.7109375" customWidth="1"/>
    <col min="5" max="5" width="12" customWidth="1"/>
    <col min="6" max="6" width="16.7109375" customWidth="1"/>
    <col min="7" max="7" width="11.85546875" customWidth="1"/>
    <col min="8" max="8" width="15.7109375" style="4" customWidth="1"/>
    <col min="9" max="9" width="11.85546875" customWidth="1"/>
    <col min="10" max="10" width="15.7109375" customWidth="1"/>
    <col min="11" max="11" width="11.85546875" customWidth="1"/>
    <col min="12" max="12" width="15.7109375" customWidth="1"/>
    <col min="13" max="13" width="11.85546875" customWidth="1"/>
    <col min="14" max="14" width="15.7109375" customWidth="1"/>
    <col min="15" max="15" width="11.85546875" customWidth="1"/>
    <col min="16" max="16" width="15.7109375" customWidth="1"/>
    <col min="17" max="17" width="11.85546875" customWidth="1"/>
    <col min="18" max="18" width="15.7109375" customWidth="1"/>
  </cols>
  <sheetData>
    <row r="1" spans="1:10" ht="23.25" x14ac:dyDescent="0.35">
      <c r="A1" s="70" t="s">
        <v>262</v>
      </c>
      <c r="B1" s="12"/>
      <c r="G1" s="155"/>
      <c r="H1" s="227"/>
      <c r="I1" s="227"/>
      <c r="J1" s="100"/>
    </row>
    <row r="2" spans="1:10" ht="20.25" x14ac:dyDescent="0.3">
      <c r="A2" s="188" t="s">
        <v>243</v>
      </c>
      <c r="B2" s="1"/>
      <c r="D2" s="14"/>
      <c r="E2" s="14"/>
      <c r="F2" s="14"/>
      <c r="G2" s="187"/>
      <c r="H2" s="229">
        <v>44155</v>
      </c>
      <c r="I2" s="229"/>
      <c r="J2" s="100"/>
    </row>
    <row r="3" spans="1:10" ht="15.75" x14ac:dyDescent="0.25">
      <c r="A3" s="189" t="s">
        <v>242</v>
      </c>
      <c r="B3" s="2"/>
      <c r="D3" s="14"/>
      <c r="E3" s="14"/>
      <c r="F3" s="14"/>
      <c r="G3" s="187" t="s">
        <v>303</v>
      </c>
      <c r="H3" s="227">
        <v>44195</v>
      </c>
      <c r="I3" s="227"/>
      <c r="J3" s="100"/>
    </row>
    <row r="4" spans="1:10" ht="15.75" x14ac:dyDescent="0.25">
      <c r="A4" s="183"/>
      <c r="B4" s="1"/>
      <c r="D4" s="230"/>
      <c r="E4" s="230"/>
      <c r="F4" s="230"/>
      <c r="G4" s="230"/>
      <c r="H4" s="230"/>
      <c r="I4" s="230"/>
      <c r="J4" s="100"/>
    </row>
    <row r="5" spans="1:10" ht="18" x14ac:dyDescent="0.25">
      <c r="A5" s="83" t="s">
        <v>200</v>
      </c>
      <c r="G5" s="19"/>
      <c r="H5" s="26"/>
      <c r="I5" s="184" t="s">
        <v>169</v>
      </c>
    </row>
    <row r="6" spans="1:10" ht="18" x14ac:dyDescent="0.25">
      <c r="A6" s="83" t="s">
        <v>197</v>
      </c>
      <c r="G6" s="19"/>
      <c r="H6" s="26"/>
      <c r="I6" s="184" t="s">
        <v>170</v>
      </c>
    </row>
    <row r="7" spans="1:10" s="6" customFormat="1" ht="18" x14ac:dyDescent="0.25">
      <c r="H7" s="5"/>
    </row>
    <row r="8" spans="1:10" s="6" customFormat="1" ht="18" x14ac:dyDescent="0.25">
      <c r="H8" s="5"/>
    </row>
    <row r="9" spans="1:10" s="6" customFormat="1" ht="18" x14ac:dyDescent="0.25">
      <c r="H9" s="5"/>
    </row>
    <row r="10" spans="1:10" s="6" customFormat="1" ht="18" x14ac:dyDescent="0.25">
      <c r="H10" s="5"/>
    </row>
    <row r="11" spans="1:10" s="6" customFormat="1" ht="18" x14ac:dyDescent="0.25">
      <c r="H11" s="5"/>
    </row>
    <row r="12" spans="1:10" s="6" customFormat="1" ht="18" x14ac:dyDescent="0.25">
      <c r="H12" s="5"/>
    </row>
    <row r="13" spans="1:10" s="6" customFormat="1" ht="18" x14ac:dyDescent="0.25">
      <c r="H13" s="5"/>
    </row>
    <row r="14" spans="1:10" s="6" customFormat="1" ht="18" x14ac:dyDescent="0.25">
      <c r="H14" s="5"/>
    </row>
    <row r="15" spans="1:10" s="6" customFormat="1" ht="18" x14ac:dyDescent="0.25">
      <c r="H15" s="5"/>
    </row>
    <row r="16" spans="1:10" s="6" customFormat="1" ht="18" x14ac:dyDescent="0.25">
      <c r="H16" s="5"/>
    </row>
    <row r="17" spans="2:8" s="6" customFormat="1" ht="18" x14ac:dyDescent="0.25">
      <c r="H17" s="5"/>
    </row>
    <row r="18" spans="2:8" s="6" customFormat="1" ht="18" x14ac:dyDescent="0.25">
      <c r="H18" s="5"/>
    </row>
    <row r="19" spans="2:8" s="6" customFormat="1" ht="18" x14ac:dyDescent="0.25">
      <c r="H19" s="5"/>
    </row>
    <row r="20" spans="2:8" s="6" customFormat="1" ht="18" x14ac:dyDescent="0.25">
      <c r="H20" s="5"/>
    </row>
    <row r="21" spans="2:8" s="6" customFormat="1" ht="18" x14ac:dyDescent="0.25">
      <c r="H21" s="5"/>
    </row>
    <row r="22" spans="2:8" s="6" customFormat="1" ht="18" x14ac:dyDescent="0.25">
      <c r="H22" s="5"/>
    </row>
    <row r="23" spans="2:8" s="6" customFormat="1" ht="18" x14ac:dyDescent="0.25">
      <c r="H23" s="5"/>
    </row>
    <row r="24" spans="2:8" s="6" customFormat="1" ht="18" x14ac:dyDescent="0.25">
      <c r="H24" s="5"/>
    </row>
    <row r="25" spans="2:8" s="6" customFormat="1" ht="18" x14ac:dyDescent="0.25">
      <c r="H25" s="5"/>
    </row>
    <row r="26" spans="2:8" s="6" customFormat="1" ht="18" x14ac:dyDescent="0.25">
      <c r="H26" s="5"/>
    </row>
    <row r="27" spans="2:8" s="6" customFormat="1" ht="18" x14ac:dyDescent="0.25">
      <c r="H27" s="5"/>
    </row>
    <row r="28" spans="2:8" s="6" customFormat="1" ht="18" x14ac:dyDescent="0.25">
      <c r="B28" s="85"/>
      <c r="H28" s="5"/>
    </row>
    <row r="29" spans="2:8" s="6" customFormat="1" ht="18" x14ac:dyDescent="0.25">
      <c r="B29" s="2"/>
      <c r="H29" s="5"/>
    </row>
    <row r="30" spans="2:8" s="6" customFormat="1" ht="18" x14ac:dyDescent="0.25">
      <c r="B30" s="84"/>
      <c r="H30" s="5"/>
    </row>
    <row r="31" spans="2:8" s="6" customFormat="1" ht="18" x14ac:dyDescent="0.25">
      <c r="B31" s="156"/>
      <c r="H31" s="5"/>
    </row>
    <row r="32" spans="2:8" s="6" customFormat="1" ht="18" x14ac:dyDescent="0.25">
      <c r="B32" s="84"/>
      <c r="H32" s="5"/>
    </row>
    <row r="33" spans="1:8" ht="13.5" thickBot="1" x14ac:dyDescent="0.25">
      <c r="H33" s="10"/>
    </row>
    <row r="34" spans="1:8" ht="46.15" customHeight="1" x14ac:dyDescent="0.35">
      <c r="A34" s="9"/>
      <c r="B34" s="109" t="s">
        <v>175</v>
      </c>
      <c r="C34" s="228" t="s">
        <v>282</v>
      </c>
      <c r="D34" s="226"/>
      <c r="F34" s="10"/>
      <c r="H34"/>
    </row>
    <row r="35" spans="1:8" ht="18.75" customHeight="1" x14ac:dyDescent="0.25">
      <c r="A35" s="2"/>
      <c r="B35" s="110"/>
      <c r="C35" s="159" t="s">
        <v>229</v>
      </c>
      <c r="D35" s="73" t="s">
        <v>11</v>
      </c>
      <c r="H35"/>
    </row>
    <row r="36" spans="1:8" ht="18.75" customHeight="1" x14ac:dyDescent="0.25">
      <c r="B36" s="111" t="s">
        <v>13</v>
      </c>
      <c r="C36" s="38"/>
      <c r="D36" s="77">
        <v>0</v>
      </c>
      <c r="E36" s="24" t="s">
        <v>9</v>
      </c>
      <c r="F36" s="24"/>
      <c r="H36"/>
    </row>
    <row r="37" spans="1:8" s="7" customFormat="1" ht="18.75" x14ac:dyDescent="0.25">
      <c r="B37" s="111" t="s">
        <v>177</v>
      </c>
      <c r="C37" s="213" t="s">
        <v>272</v>
      </c>
      <c r="D37" s="77">
        <v>12.7</v>
      </c>
      <c r="E37" s="24" t="s">
        <v>0</v>
      </c>
      <c r="F37" s="24"/>
      <c r="G37" s="4"/>
    </row>
    <row r="38" spans="1:8" ht="18.75" x14ac:dyDescent="0.25">
      <c r="B38" s="111" t="s">
        <v>178</v>
      </c>
      <c r="C38" s="213" t="s">
        <v>274</v>
      </c>
      <c r="D38" s="77">
        <v>17.7</v>
      </c>
      <c r="E38" s="24" t="s">
        <v>1</v>
      </c>
      <c r="F38" s="24"/>
      <c r="H38"/>
    </row>
    <row r="39" spans="1:8" ht="18.75" x14ac:dyDescent="0.25">
      <c r="B39" s="111" t="s">
        <v>179</v>
      </c>
      <c r="C39" s="213" t="s">
        <v>273</v>
      </c>
      <c r="D39" s="149">
        <f>(D37/D38)*100</f>
        <v>71.751412429378519</v>
      </c>
      <c r="E39" s="24" t="s">
        <v>14</v>
      </c>
      <c r="F39" s="24"/>
      <c r="G39" s="4"/>
      <c r="H39"/>
    </row>
    <row r="40" spans="1:8" s="7" customFormat="1" ht="15.75" x14ac:dyDescent="0.25">
      <c r="B40" s="111" t="s">
        <v>180</v>
      </c>
      <c r="C40" s="79"/>
      <c r="D40" s="149">
        <f>D36*D39</f>
        <v>0</v>
      </c>
      <c r="E40" s="24" t="s">
        <v>14</v>
      </c>
      <c r="F40" s="24"/>
    </row>
    <row r="41" spans="1:8" s="7" customFormat="1" ht="15.75" x14ac:dyDescent="0.25">
      <c r="B41" s="111" t="s">
        <v>181</v>
      </c>
      <c r="C41" s="79"/>
      <c r="D41" s="149">
        <f>D40*(100/D53)</f>
        <v>0</v>
      </c>
      <c r="E41" s="24" t="s">
        <v>14</v>
      </c>
      <c r="F41" s="24"/>
    </row>
    <row r="42" spans="1:8" s="7" customFormat="1" ht="15.75" x14ac:dyDescent="0.25">
      <c r="B42" s="111" t="s">
        <v>182</v>
      </c>
      <c r="C42" s="79"/>
      <c r="D42" s="149">
        <f>D36*D37</f>
        <v>0</v>
      </c>
      <c r="E42" s="24" t="s">
        <v>15</v>
      </c>
      <c r="F42" s="71"/>
    </row>
    <row r="43" spans="1:8" ht="18.75" customHeight="1" x14ac:dyDescent="0.25">
      <c r="A43" s="2"/>
      <c r="B43" s="112" t="s">
        <v>263</v>
      </c>
      <c r="C43" s="108" t="s">
        <v>206</v>
      </c>
      <c r="D43" s="77">
        <v>0</v>
      </c>
      <c r="E43" s="24" t="s">
        <v>15</v>
      </c>
      <c r="F43" s="24"/>
      <c r="H43"/>
    </row>
    <row r="44" spans="1:8" ht="18.75" customHeight="1" x14ac:dyDescent="0.25">
      <c r="A44" s="2"/>
      <c r="B44" s="112" t="s">
        <v>264</v>
      </c>
      <c r="C44" s="108" t="s">
        <v>206</v>
      </c>
      <c r="D44" s="77">
        <v>0</v>
      </c>
      <c r="E44" s="24" t="s">
        <v>15</v>
      </c>
      <c r="F44" s="24"/>
      <c r="G44" s="65" t="s">
        <v>281</v>
      </c>
      <c r="H44"/>
    </row>
    <row r="45" spans="1:8" ht="18.75" customHeight="1" x14ac:dyDescent="0.25">
      <c r="A45" s="2"/>
      <c r="B45" s="112" t="s">
        <v>265</v>
      </c>
      <c r="C45" s="108" t="s">
        <v>206</v>
      </c>
      <c r="D45" s="77">
        <v>0</v>
      </c>
      <c r="E45" s="24" t="s">
        <v>15</v>
      </c>
      <c r="F45" s="24"/>
      <c r="H45"/>
    </row>
    <row r="46" spans="1:8" ht="18.75" customHeight="1" x14ac:dyDescent="0.25">
      <c r="A46" s="2"/>
      <c r="B46" s="112" t="s">
        <v>266</v>
      </c>
      <c r="C46" s="108" t="s">
        <v>206</v>
      </c>
      <c r="D46" s="77">
        <v>0</v>
      </c>
      <c r="E46" s="24" t="s">
        <v>15</v>
      </c>
      <c r="F46" s="24"/>
      <c r="G46" s="65" t="s">
        <v>281</v>
      </c>
      <c r="H46"/>
    </row>
    <row r="47" spans="1:8" ht="18.75" customHeight="1" x14ac:dyDescent="0.25">
      <c r="A47" s="2"/>
      <c r="B47" s="112" t="s">
        <v>244</v>
      </c>
      <c r="C47" s="108" t="s">
        <v>206</v>
      </c>
      <c r="D47" s="77">
        <v>0</v>
      </c>
      <c r="E47" s="24" t="s">
        <v>15</v>
      </c>
      <c r="F47" s="24"/>
      <c r="H47"/>
    </row>
    <row r="48" spans="1:8" ht="18.75" customHeight="1" x14ac:dyDescent="0.25">
      <c r="A48" s="2"/>
      <c r="B48" s="112" t="s">
        <v>245</v>
      </c>
      <c r="C48" s="108" t="s">
        <v>206</v>
      </c>
      <c r="D48" s="77">
        <v>0</v>
      </c>
      <c r="E48" s="24" t="s">
        <v>15</v>
      </c>
      <c r="F48" s="24"/>
      <c r="H48"/>
    </row>
    <row r="49" spans="1:8" ht="18.75" customHeight="1" x14ac:dyDescent="0.25">
      <c r="A49" s="2"/>
      <c r="B49" s="112" t="s">
        <v>232</v>
      </c>
      <c r="C49" s="108" t="s">
        <v>206</v>
      </c>
      <c r="D49" s="77">
        <v>0</v>
      </c>
      <c r="E49" s="24" t="s">
        <v>15</v>
      </c>
      <c r="F49" s="24"/>
      <c r="H49"/>
    </row>
    <row r="50" spans="1:8" ht="18.75" customHeight="1" x14ac:dyDescent="0.25">
      <c r="A50" s="2"/>
      <c r="B50" s="112" t="s">
        <v>233</v>
      </c>
      <c r="C50" s="108" t="s">
        <v>206</v>
      </c>
      <c r="D50" s="77">
        <v>0</v>
      </c>
      <c r="E50" s="24" t="s">
        <v>15</v>
      </c>
      <c r="F50" s="24"/>
      <c r="H50"/>
    </row>
    <row r="51" spans="1:8" ht="18.75" customHeight="1" x14ac:dyDescent="0.25">
      <c r="A51" s="2"/>
      <c r="B51" s="113" t="s">
        <v>203</v>
      </c>
      <c r="C51" s="80"/>
      <c r="D51" s="149">
        <f>SUM(D43:D50)</f>
        <v>0</v>
      </c>
      <c r="E51" s="24" t="s">
        <v>15</v>
      </c>
      <c r="F51" s="24"/>
      <c r="H51"/>
    </row>
    <row r="52" spans="1:8" s="7" customFormat="1" ht="15.75" x14ac:dyDescent="0.25">
      <c r="B52" s="111" t="s">
        <v>183</v>
      </c>
      <c r="C52" s="79"/>
      <c r="D52" s="149" t="e">
        <f>(D42/D51)*100</f>
        <v>#DIV/0!</v>
      </c>
      <c r="E52" s="72" t="s">
        <v>1</v>
      </c>
      <c r="F52" s="71"/>
      <c r="H52"/>
    </row>
    <row r="53" spans="1:8" s="7" customFormat="1" ht="18.75" x14ac:dyDescent="0.25">
      <c r="B53" s="114" t="s">
        <v>12</v>
      </c>
      <c r="C53" s="78" t="s">
        <v>234</v>
      </c>
      <c r="D53" s="77">
        <v>89</v>
      </c>
      <c r="E53" s="72" t="s">
        <v>1</v>
      </c>
      <c r="F53" s="71"/>
      <c r="H53" s="107"/>
    </row>
    <row r="54" spans="1:8" s="7" customFormat="1" ht="15.75" x14ac:dyDescent="0.25">
      <c r="B54" s="93" t="s">
        <v>209</v>
      </c>
      <c r="C54" s="79"/>
      <c r="D54" s="130">
        <v>1</v>
      </c>
      <c r="E54" s="72" t="s">
        <v>173</v>
      </c>
      <c r="F54" s="71"/>
      <c r="H54"/>
    </row>
    <row r="55" spans="1:8" ht="15.75" x14ac:dyDescent="0.25">
      <c r="A55" s="60"/>
      <c r="B55" s="113" t="s">
        <v>210</v>
      </c>
      <c r="C55" s="45"/>
      <c r="D55" s="129">
        <f>IF(D54&lt;=300,(LOOKUP(D54,Fragtsatser!A5:A304,Fragtsatser!B5:B304)),"-")</f>
        <v>11</v>
      </c>
      <c r="E55" s="19" t="s">
        <v>216</v>
      </c>
      <c r="H55"/>
    </row>
    <row r="56" spans="1:8" ht="15.75" x14ac:dyDescent="0.25">
      <c r="A56" s="60"/>
      <c r="B56" s="113" t="s">
        <v>211</v>
      </c>
      <c r="C56" s="45"/>
      <c r="D56" s="129">
        <f>IF(D54&lt;=300,(LOOKUP(D54,Fragtsatser!D5:D304,Fragtsatser!E5:E304)),"-")</f>
        <v>0</v>
      </c>
      <c r="E56" s="19" t="s">
        <v>172</v>
      </c>
      <c r="H56"/>
    </row>
    <row r="57" spans="1:8" s="7" customFormat="1" ht="18.75" x14ac:dyDescent="0.25">
      <c r="B57" s="93" t="s">
        <v>204</v>
      </c>
      <c r="C57" s="108" t="s">
        <v>287</v>
      </c>
      <c r="D57" s="129">
        <v>122.53</v>
      </c>
      <c r="E57" s="72" t="s">
        <v>172</v>
      </c>
      <c r="F57" s="71"/>
    </row>
    <row r="58" spans="1:8" s="7" customFormat="1" ht="19.5" thickBot="1" x14ac:dyDescent="0.3">
      <c r="B58" s="93" t="s">
        <v>205</v>
      </c>
      <c r="C58" s="108" t="s">
        <v>289</v>
      </c>
      <c r="D58" s="129">
        <v>109.52</v>
      </c>
      <c r="E58" s="72" t="s">
        <v>172</v>
      </c>
      <c r="F58" s="71"/>
      <c r="G58" s="65"/>
      <c r="H58" s="65"/>
    </row>
    <row r="59" spans="1:8" s="7" customFormat="1" ht="19.5" thickBot="1" x14ac:dyDescent="0.3">
      <c r="B59" s="157" t="s">
        <v>280</v>
      </c>
      <c r="C59" s="158" t="s">
        <v>259</v>
      </c>
      <c r="D59" s="211">
        <v>14.82</v>
      </c>
      <c r="E59" s="72" t="s">
        <v>172</v>
      </c>
      <c r="F59" s="71"/>
      <c r="G59" s="65"/>
      <c r="H59" s="14"/>
    </row>
    <row r="60" spans="1:8" s="7" customFormat="1" ht="18.75" x14ac:dyDescent="0.25">
      <c r="B60" s="206" t="s">
        <v>261</v>
      </c>
      <c r="C60" s="123"/>
      <c r="D60" s="205"/>
      <c r="E60" s="72"/>
      <c r="F60" s="71"/>
      <c r="G60" s="65"/>
      <c r="H60" s="65"/>
    </row>
    <row r="61" spans="1:8" ht="18.75" customHeight="1" x14ac:dyDescent="0.25">
      <c r="B61" s="113" t="s">
        <v>276</v>
      </c>
      <c r="C61" s="208" t="s">
        <v>256</v>
      </c>
      <c r="D61" s="203">
        <v>0</v>
      </c>
      <c r="E61" s="19" t="s">
        <v>207</v>
      </c>
      <c r="G61" s="14"/>
      <c r="H61" s="14"/>
    </row>
    <row r="62" spans="1:8" ht="15.75" x14ac:dyDescent="0.25">
      <c r="B62" s="204" t="s">
        <v>277</v>
      </c>
      <c r="C62" s="209"/>
      <c r="D62" s="214">
        <f>IF(D61&gt;0,D61*0.101844,0)</f>
        <v>0</v>
      </c>
      <c r="E62" s="19" t="s">
        <v>172</v>
      </c>
      <c r="H62"/>
    </row>
    <row r="63" spans="1:8" ht="15.75" x14ac:dyDescent="0.25">
      <c r="B63" s="204" t="s">
        <v>258</v>
      </c>
      <c r="C63" s="209"/>
      <c r="D63" s="210">
        <f>IF(D61&gt;0,(D61-175)*0.1,-17.5)</f>
        <v>-17.5</v>
      </c>
      <c r="E63" s="19" t="s">
        <v>172</v>
      </c>
      <c r="H63"/>
    </row>
    <row r="64" spans="1:8" ht="16.5" thickBot="1" x14ac:dyDescent="0.3">
      <c r="B64" s="207" t="s">
        <v>257</v>
      </c>
      <c r="C64" s="124"/>
      <c r="D64" s="115">
        <f>IF(D61&gt;0,(D61-200)*0.1,-20)</f>
        <v>-20</v>
      </c>
      <c r="E64" s="19" t="s">
        <v>172</v>
      </c>
      <c r="H64"/>
    </row>
    <row r="65" spans="1:8" s="65" customFormat="1" ht="6.75" customHeight="1" x14ac:dyDescent="0.2">
      <c r="B65" s="15"/>
      <c r="C65" s="66"/>
      <c r="D65" s="67"/>
      <c r="E65" s="66"/>
      <c r="F65" s="67"/>
      <c r="G65" s="15"/>
      <c r="H65" s="17"/>
    </row>
    <row r="67" spans="1:8" s="65" customFormat="1" ht="18.75" x14ac:dyDescent="0.25">
      <c r="B67" s="87" t="s">
        <v>275</v>
      </c>
      <c r="C67" s="66"/>
      <c r="D67" s="67"/>
      <c r="E67" s="66"/>
      <c r="F67" s="67"/>
      <c r="G67" s="15"/>
      <c r="H67" s="17"/>
    </row>
    <row r="68" spans="1:8" ht="18" x14ac:dyDescent="0.2">
      <c r="B68" s="215" t="s">
        <v>278</v>
      </c>
      <c r="C68" s="7"/>
      <c r="E68" s="7"/>
      <c r="H68"/>
    </row>
    <row r="69" spans="1:8" ht="15" x14ac:dyDescent="0.2">
      <c r="B69" s="216" t="s">
        <v>260</v>
      </c>
      <c r="C69" s="7"/>
      <c r="E69" s="7"/>
      <c r="H69"/>
    </row>
    <row r="70" spans="1:8" ht="15" x14ac:dyDescent="0.2">
      <c r="A70" s="60"/>
      <c r="B70" s="76" t="s">
        <v>279</v>
      </c>
      <c r="C70" s="7"/>
      <c r="E70" s="7"/>
      <c r="H70"/>
    </row>
    <row r="71" spans="1:8" ht="18.75" x14ac:dyDescent="0.25">
      <c r="B71" s="216" t="s">
        <v>288</v>
      </c>
      <c r="C71" s="7"/>
      <c r="E71" s="7"/>
      <c r="H71"/>
    </row>
    <row r="72" spans="1:8" ht="18.75" x14ac:dyDescent="0.25">
      <c r="B72" s="216" t="s">
        <v>290</v>
      </c>
      <c r="C72" s="7"/>
      <c r="E72" s="7"/>
      <c r="H72"/>
    </row>
    <row r="73" spans="1:8" ht="18.75" x14ac:dyDescent="0.25">
      <c r="B73" s="101" t="s">
        <v>208</v>
      </c>
      <c r="C73" s="7"/>
      <c r="E73" s="7"/>
      <c r="H73"/>
    </row>
    <row r="74" spans="1:8" ht="9" customHeight="1" x14ac:dyDescent="0.2">
      <c r="B74" s="101"/>
      <c r="C74" s="7"/>
      <c r="E74" s="7"/>
      <c r="H74"/>
    </row>
    <row r="75" spans="1:8" ht="18" x14ac:dyDescent="0.2">
      <c r="B75" s="101"/>
      <c r="C75" s="7"/>
      <c r="E75" s="7"/>
      <c r="H75"/>
    </row>
    <row r="76" spans="1:8" ht="18" x14ac:dyDescent="0.2">
      <c r="B76" s="101"/>
      <c r="C76" s="7"/>
      <c r="E76" s="7"/>
      <c r="H76"/>
    </row>
    <row r="77" spans="1:8" ht="18" x14ac:dyDescent="0.2">
      <c r="B77" s="101"/>
      <c r="C77" s="7"/>
      <c r="E77" s="7"/>
      <c r="H77"/>
    </row>
    <row r="78" spans="1:8" ht="18" x14ac:dyDescent="0.2">
      <c r="B78" s="101"/>
      <c r="C78" s="7"/>
      <c r="E78" s="7"/>
      <c r="H78"/>
    </row>
    <row r="79" spans="1:8" ht="18" x14ac:dyDescent="0.2">
      <c r="B79" s="101"/>
      <c r="C79" s="7"/>
      <c r="E79" s="7"/>
      <c r="H79"/>
    </row>
    <row r="80" spans="1:8" ht="18" x14ac:dyDescent="0.2">
      <c r="B80" s="101"/>
      <c r="C80" s="7"/>
      <c r="E80" s="7"/>
      <c r="H80"/>
    </row>
    <row r="81" spans="2:8" ht="18" x14ac:dyDescent="0.2">
      <c r="B81" s="101"/>
      <c r="C81" s="7"/>
      <c r="E81" s="7"/>
      <c r="H81"/>
    </row>
    <row r="82" spans="2:8" ht="18" x14ac:dyDescent="0.2">
      <c r="B82" s="101"/>
      <c r="C82" s="7"/>
      <c r="E82" s="7"/>
      <c r="H82"/>
    </row>
    <row r="83" spans="2:8" ht="18" x14ac:dyDescent="0.2">
      <c r="B83" s="101"/>
      <c r="C83" s="7"/>
      <c r="E83" s="7"/>
      <c r="H83"/>
    </row>
    <row r="84" spans="2:8" ht="18" x14ac:dyDescent="0.2">
      <c r="B84" s="101"/>
      <c r="C84" s="7"/>
      <c r="E84" s="7"/>
      <c r="H84"/>
    </row>
    <row r="85" spans="2:8" ht="18" x14ac:dyDescent="0.2">
      <c r="B85" s="101"/>
      <c r="C85" s="7"/>
      <c r="E85" s="7"/>
      <c r="H85"/>
    </row>
    <row r="86" spans="2:8" ht="18" x14ac:dyDescent="0.2">
      <c r="B86" s="101"/>
      <c r="C86" s="7"/>
      <c r="E86" s="7"/>
      <c r="H86"/>
    </row>
    <row r="87" spans="2:8" ht="18" x14ac:dyDescent="0.2">
      <c r="B87" s="101"/>
      <c r="C87" s="7"/>
      <c r="E87" s="7"/>
      <c r="H87"/>
    </row>
    <row r="88" spans="2:8" ht="18" x14ac:dyDescent="0.2">
      <c r="B88" s="101"/>
      <c r="C88" s="7"/>
      <c r="E88" s="7"/>
      <c r="H88"/>
    </row>
    <row r="89" spans="2:8" ht="18" x14ac:dyDescent="0.2">
      <c r="B89" s="101"/>
      <c r="C89" s="7"/>
      <c r="E89" s="7"/>
      <c r="H89"/>
    </row>
    <row r="90" spans="2:8" ht="18" x14ac:dyDescent="0.2">
      <c r="B90" s="101"/>
      <c r="C90" s="7"/>
      <c r="E90" s="7"/>
      <c r="H90"/>
    </row>
    <row r="91" spans="2:8" ht="18" x14ac:dyDescent="0.2">
      <c r="B91" s="101"/>
      <c r="C91" s="7"/>
      <c r="E91" s="7"/>
      <c r="H91"/>
    </row>
    <row r="92" spans="2:8" ht="18" x14ac:dyDescent="0.2">
      <c r="B92" s="101"/>
      <c r="C92" s="7"/>
      <c r="E92" s="7"/>
      <c r="H92"/>
    </row>
    <row r="93" spans="2:8" ht="18" x14ac:dyDescent="0.2">
      <c r="B93" s="101"/>
      <c r="C93" s="7"/>
      <c r="E93" s="7"/>
      <c r="H93"/>
    </row>
    <row r="94" spans="2:8" ht="18" x14ac:dyDescent="0.2">
      <c r="B94" s="101"/>
      <c r="C94" s="7"/>
      <c r="E94" s="7"/>
      <c r="H94"/>
    </row>
    <row r="95" spans="2:8" ht="18" x14ac:dyDescent="0.2">
      <c r="B95" s="101"/>
      <c r="C95" s="7"/>
      <c r="E95" s="7"/>
      <c r="H95"/>
    </row>
    <row r="96" spans="2:8" ht="18" x14ac:dyDescent="0.2">
      <c r="B96" s="101"/>
      <c r="C96" s="7"/>
      <c r="E96" s="7"/>
      <c r="H96"/>
    </row>
    <row r="97" spans="2:8" ht="18" x14ac:dyDescent="0.2">
      <c r="B97" s="101"/>
      <c r="C97" s="7"/>
      <c r="E97" s="7"/>
      <c r="H97"/>
    </row>
    <row r="98" spans="2:8" ht="18" x14ac:dyDescent="0.2">
      <c r="B98" s="101"/>
      <c r="C98" s="7"/>
      <c r="E98" s="7"/>
      <c r="H98"/>
    </row>
    <row r="99" spans="2:8" ht="18" x14ac:dyDescent="0.2">
      <c r="B99" s="101"/>
      <c r="C99" s="7"/>
      <c r="E99" s="7"/>
      <c r="H99"/>
    </row>
    <row r="100" spans="2:8" ht="18" x14ac:dyDescent="0.2">
      <c r="B100" s="101"/>
      <c r="C100" s="7"/>
      <c r="E100" s="7"/>
      <c r="H100"/>
    </row>
    <row r="101" spans="2:8" ht="18" x14ac:dyDescent="0.2">
      <c r="B101" s="101"/>
      <c r="C101" s="7"/>
      <c r="E101" s="7"/>
      <c r="H101"/>
    </row>
    <row r="102" spans="2:8" ht="18" x14ac:dyDescent="0.2">
      <c r="B102" s="101"/>
      <c r="C102" s="7"/>
      <c r="E102" s="7"/>
      <c r="H102"/>
    </row>
    <row r="103" spans="2:8" ht="18" x14ac:dyDescent="0.2">
      <c r="B103" s="101"/>
      <c r="C103" s="7"/>
      <c r="E103" s="7"/>
      <c r="H103"/>
    </row>
    <row r="104" spans="2:8" ht="18" x14ac:dyDescent="0.2">
      <c r="B104" s="101"/>
      <c r="C104" s="7"/>
      <c r="E104" s="7"/>
      <c r="H104"/>
    </row>
    <row r="105" spans="2:8" ht="18" x14ac:dyDescent="0.2">
      <c r="B105" s="101"/>
      <c r="C105" s="7"/>
      <c r="E105" s="7"/>
      <c r="H105"/>
    </row>
    <row r="106" spans="2:8" ht="18" x14ac:dyDescent="0.2">
      <c r="B106" s="101"/>
      <c r="C106" s="7"/>
      <c r="E106" s="7"/>
      <c r="H106"/>
    </row>
    <row r="107" spans="2:8" ht="18" x14ac:dyDescent="0.2">
      <c r="B107" s="101"/>
      <c r="C107" s="7"/>
      <c r="E107" s="7"/>
      <c r="H107"/>
    </row>
    <row r="108" spans="2:8" ht="18" x14ac:dyDescent="0.2">
      <c r="B108" s="101"/>
      <c r="C108" s="7"/>
      <c r="E108" s="7"/>
      <c r="H108"/>
    </row>
    <row r="109" spans="2:8" ht="18" x14ac:dyDescent="0.2">
      <c r="B109" s="101"/>
      <c r="C109" s="7"/>
      <c r="E109" s="7"/>
      <c r="H109"/>
    </row>
    <row r="110" spans="2:8" ht="18" x14ac:dyDescent="0.2">
      <c r="B110" s="101"/>
      <c r="C110" s="7"/>
      <c r="E110" s="7"/>
      <c r="H110"/>
    </row>
    <row r="111" spans="2:8" ht="18" x14ac:dyDescent="0.2">
      <c r="B111" s="101"/>
      <c r="C111" s="7"/>
      <c r="E111" s="7"/>
      <c r="H111"/>
    </row>
    <row r="112" spans="2:8" s="3" customFormat="1" ht="7.5" customHeight="1" x14ac:dyDescent="0.2">
      <c r="B112" s="116"/>
      <c r="C112" s="116"/>
      <c r="D112" s="117"/>
      <c r="E112" s="116"/>
      <c r="F112" s="117"/>
      <c r="G112" s="117"/>
      <c r="H112" s="117"/>
    </row>
    <row r="113" spans="1:21" s="3" customFormat="1" ht="20.25" x14ac:dyDescent="0.3">
      <c r="B113" s="118" t="str">
        <f>IF(Leveringsplan!A188&lt;-2,"Leveringsplanen for 2020 (gul faneark) er ikke udfyldt som den skal - herved er beregningerne for 2020 ikke korrekte!",IF(Leveringsplan!A188&gt;2,"Leveringsplanen for 2020 (gul faneark) er ikke udfyldt som den skal - herved er beregningerne for 2020 ikke korrekte!",""))</f>
        <v/>
      </c>
      <c r="C113" s="116"/>
      <c r="D113" s="117"/>
      <c r="E113" s="116"/>
      <c r="F113" s="117"/>
      <c r="G113" s="117"/>
      <c r="H113" s="117"/>
    </row>
    <row r="114" spans="1:21" s="3" customFormat="1" ht="7.5" customHeight="1" x14ac:dyDescent="0.2">
      <c r="B114" s="116"/>
      <c r="C114" s="116"/>
      <c r="D114" s="117"/>
      <c r="E114" s="116"/>
      <c r="F114" s="117"/>
      <c r="G114" s="117"/>
      <c r="H114" s="117"/>
    </row>
    <row r="115" spans="1:21" s="3" customFormat="1" x14ac:dyDescent="0.2">
      <c r="B115" s="7"/>
      <c r="C115" s="7"/>
      <c r="E115" s="7"/>
    </row>
    <row r="116" spans="1:21" s="3" customFormat="1" x14ac:dyDescent="0.2">
      <c r="B116" s="7"/>
      <c r="C116" s="7"/>
      <c r="E116" s="7"/>
    </row>
    <row r="117" spans="1:21" s="3" customFormat="1" x14ac:dyDescent="0.2">
      <c r="B117" s="7"/>
      <c r="C117" s="7"/>
      <c r="E117" s="7"/>
    </row>
    <row r="118" spans="1:21" s="3" customFormat="1" x14ac:dyDescent="0.2">
      <c r="B118" s="7"/>
      <c r="C118" s="7"/>
      <c r="E118" s="7"/>
      <c r="I118" s="160"/>
      <c r="J118" s="160"/>
      <c r="K118" s="160"/>
      <c r="L118" s="160"/>
      <c r="M118" s="160"/>
      <c r="N118" s="160"/>
      <c r="O118" s="160"/>
      <c r="P118" s="160"/>
      <c r="Q118" s="160"/>
      <c r="R118" s="160"/>
    </row>
    <row r="119" spans="1:21" s="3" customFormat="1" ht="13.5" thickBot="1" x14ac:dyDescent="0.25">
      <c r="B119" s="7"/>
      <c r="C119" s="7"/>
      <c r="E119" s="7"/>
    </row>
    <row r="120" spans="1:21" ht="48" customHeight="1" thickBot="1" x14ac:dyDescent="0.4">
      <c r="A120" s="2"/>
      <c r="B120" s="140" t="s">
        <v>201</v>
      </c>
      <c r="C120" s="225" t="s">
        <v>267</v>
      </c>
      <c r="D120" s="226"/>
      <c r="E120" s="228" t="s">
        <v>268</v>
      </c>
      <c r="F120" s="226"/>
      <c r="G120" s="225" t="s">
        <v>269</v>
      </c>
      <c r="H120" s="226"/>
      <c r="I120" s="225" t="s">
        <v>270</v>
      </c>
      <c r="J120" s="226"/>
      <c r="K120" s="225" t="s">
        <v>246</v>
      </c>
      <c r="L120" s="226"/>
      <c r="M120" s="225" t="s">
        <v>247</v>
      </c>
      <c r="N120" s="226"/>
      <c r="O120" s="225" t="s">
        <v>230</v>
      </c>
      <c r="P120" s="226"/>
      <c r="Q120" s="225" t="s">
        <v>231</v>
      </c>
      <c r="R120" s="226"/>
      <c r="S120" s="16"/>
      <c r="T120" s="4"/>
      <c r="U120" s="16"/>
    </row>
    <row r="121" spans="1:21" ht="15.75" x14ac:dyDescent="0.25">
      <c r="A121" s="2"/>
      <c r="B121" s="141"/>
      <c r="C121" s="90" t="s">
        <v>8</v>
      </c>
      <c r="D121" s="86" t="s">
        <v>7</v>
      </c>
      <c r="E121" s="161" t="s">
        <v>8</v>
      </c>
      <c r="F121" s="167" t="s">
        <v>7</v>
      </c>
      <c r="G121" s="90" t="s">
        <v>8</v>
      </c>
      <c r="H121" s="86" t="s">
        <v>7</v>
      </c>
      <c r="I121" s="161" t="s">
        <v>8</v>
      </c>
      <c r="J121" s="167" t="s">
        <v>7</v>
      </c>
      <c r="K121" s="90" t="s">
        <v>8</v>
      </c>
      <c r="L121" s="86" t="s">
        <v>7</v>
      </c>
      <c r="M121" s="90" t="s">
        <v>8</v>
      </c>
      <c r="N121" s="86" t="s">
        <v>7</v>
      </c>
      <c r="O121" s="90" t="s">
        <v>8</v>
      </c>
      <c r="P121" s="86" t="s">
        <v>7</v>
      </c>
      <c r="Q121" s="90" t="s">
        <v>8</v>
      </c>
      <c r="R121" s="86" t="s">
        <v>7</v>
      </c>
      <c r="S121" s="16"/>
      <c r="T121" s="2" t="s">
        <v>171</v>
      </c>
      <c r="U121" s="16"/>
    </row>
    <row r="122" spans="1:21" ht="15.75" x14ac:dyDescent="0.25">
      <c r="B122" s="36" t="s">
        <v>202</v>
      </c>
      <c r="C122" s="142">
        <v>157.13</v>
      </c>
      <c r="D122" s="69">
        <f>C122*$D$39</f>
        <v>11274.299435028246</v>
      </c>
      <c r="E122" s="162">
        <v>142.54</v>
      </c>
      <c r="F122" s="168">
        <f t="shared" ref="F122:F130" si="0">E122*$D$39</f>
        <v>10227.446327683614</v>
      </c>
      <c r="G122" s="142">
        <v>163.6</v>
      </c>
      <c r="H122" s="69">
        <f>G122*$D$39</f>
        <v>11738.531073446326</v>
      </c>
      <c r="I122" s="162">
        <v>150.62</v>
      </c>
      <c r="J122" s="168">
        <f>I122*$D$39</f>
        <v>10807.197740112993</v>
      </c>
      <c r="K122" s="142">
        <v>160.56</v>
      </c>
      <c r="L122" s="69">
        <f>K122*$D$39</f>
        <v>11520.406779661014</v>
      </c>
      <c r="M122" s="142">
        <v>163.75</v>
      </c>
      <c r="N122" s="69">
        <f>M122*$D$39</f>
        <v>11749.293785310732</v>
      </c>
      <c r="O122" s="142">
        <v>164.46</v>
      </c>
      <c r="P122" s="69">
        <f>O122*$D$39</f>
        <v>11800.237288135591</v>
      </c>
      <c r="Q122" s="142">
        <v>170.14</v>
      </c>
      <c r="R122" s="69">
        <f>Q122*$D$39</f>
        <v>12207.78531073446</v>
      </c>
      <c r="S122" s="13"/>
      <c r="T122" s="76" t="s">
        <v>219</v>
      </c>
      <c r="U122" s="16"/>
    </row>
    <row r="123" spans="1:21" ht="15.75" x14ac:dyDescent="0.25">
      <c r="B123" s="36" t="s">
        <v>217</v>
      </c>
      <c r="C123" s="173"/>
      <c r="D123" s="172"/>
      <c r="E123" s="218">
        <f>D62</f>
        <v>0</v>
      </c>
      <c r="F123" s="169">
        <f>E123*$D$39</f>
        <v>0</v>
      </c>
      <c r="G123" s="171"/>
      <c r="H123" s="172"/>
      <c r="I123" s="218">
        <f>D62</f>
        <v>0</v>
      </c>
      <c r="J123" s="169">
        <f t="shared" ref="J123" si="1">I123*$D$39</f>
        <v>0</v>
      </c>
      <c r="K123" s="171"/>
      <c r="L123" s="172"/>
      <c r="M123" s="218">
        <f>D63</f>
        <v>-17.5</v>
      </c>
      <c r="N123" s="169">
        <f>M123*$D$39</f>
        <v>-1255.6497175141242</v>
      </c>
      <c r="O123" s="171"/>
      <c r="P123" s="172"/>
      <c r="Q123" s="218">
        <f>D64</f>
        <v>-20</v>
      </c>
      <c r="R123" s="22">
        <f t="shared" ref="R123" si="2">Q123*$D$39</f>
        <v>-1435.0282485875705</v>
      </c>
      <c r="S123" s="3"/>
      <c r="T123" s="76" t="s">
        <v>218</v>
      </c>
    </row>
    <row r="124" spans="1:21" ht="15.75" x14ac:dyDescent="0.25">
      <c r="B124" s="36" t="s">
        <v>10</v>
      </c>
      <c r="C124" s="219">
        <f>(($D$38-16)*0.09)*C122</f>
        <v>24.04088999999999</v>
      </c>
      <c r="D124" s="69">
        <f>C124*$D$39</f>
        <v>1724.967813559321</v>
      </c>
      <c r="E124" s="221">
        <f>(($D$38-16)*0.09)*(E122+E123)</f>
        <v>21.808619999999991</v>
      </c>
      <c r="F124" s="168">
        <f t="shared" si="0"/>
        <v>1564.7992881355922</v>
      </c>
      <c r="G124" s="219">
        <f>(($D$38-16)*0.09)*G122</f>
        <v>25.030799999999989</v>
      </c>
      <c r="H124" s="69">
        <f>G124*$D$39</f>
        <v>1795.9952542372871</v>
      </c>
      <c r="I124" s="221">
        <f>(($D$38-16)*0.09)*(I122+I123)</f>
        <v>23.044859999999993</v>
      </c>
      <c r="J124" s="168">
        <f>I124*$D$39</f>
        <v>1653.5012542372874</v>
      </c>
      <c r="K124" s="219">
        <f>(($D$38-16)*0.09)*K122</f>
        <v>24.56567999999999</v>
      </c>
      <c r="L124" s="69">
        <f>K124*$D$39</f>
        <v>1762.6222372881346</v>
      </c>
      <c r="M124" s="219">
        <f>(($D$38-16)*0.09)*M122</f>
        <v>25.05374999999999</v>
      </c>
      <c r="N124" s="69">
        <f>M124*$D$39</f>
        <v>1797.6419491525414</v>
      </c>
      <c r="O124" s="219">
        <f>(($D$38-16)*0.09)*O122</f>
        <v>25.162379999999992</v>
      </c>
      <c r="P124" s="69">
        <f>O124*$D$39</f>
        <v>1805.4363050847448</v>
      </c>
      <c r="Q124" s="219">
        <f>(($D$38-16)*0.09)*Q122</f>
        <v>26.031419999999986</v>
      </c>
      <c r="R124" s="69">
        <f>Q124*$D$39</f>
        <v>1867.7911525423715</v>
      </c>
      <c r="S124" s="3"/>
      <c r="T124" s="76" t="s">
        <v>174</v>
      </c>
    </row>
    <row r="125" spans="1:21" ht="15.75" x14ac:dyDescent="0.25">
      <c r="B125" s="36" t="s">
        <v>291</v>
      </c>
      <c r="C125" s="220">
        <f>IF($D$54&lt;=15,10,(IF($D$54&lt;=34,10-(($D$54-15)*0.5),0)))</f>
        <v>10</v>
      </c>
      <c r="D125" s="69">
        <f>C125*$D$39</f>
        <v>717.51412429378524</v>
      </c>
      <c r="E125" s="220">
        <f>IF($D$54&lt;=15,10,(IF($D$54&lt;=34,10-(($D$54-15)*0.5),0)))</f>
        <v>10</v>
      </c>
      <c r="F125" s="69">
        <f>E125*$D$39</f>
        <v>717.51412429378524</v>
      </c>
      <c r="G125" s="220">
        <f>IF($D$54&lt;=15,10,(IF($D$54&lt;=34,10-(($D$54-15)*0.5),0)))</f>
        <v>10</v>
      </c>
      <c r="H125" s="69">
        <f>G125*$D$39</f>
        <v>717.51412429378524</v>
      </c>
      <c r="I125" s="220">
        <f>IF($D$54&lt;=15,10,(IF($D$54&lt;=34,10-(($D$54-15)*0.5),0)))</f>
        <v>10</v>
      </c>
      <c r="J125" s="69">
        <f>I125*$D$39</f>
        <v>717.51412429378524</v>
      </c>
      <c r="K125" s="220">
        <f>IF($D$54&lt;=15,10,(IF($D$54&lt;=34,10-(($D$54-15)*0.5),0)))</f>
        <v>10</v>
      </c>
      <c r="L125" s="69">
        <f>K125*$D$39</f>
        <v>717.51412429378524</v>
      </c>
      <c r="M125" s="220">
        <f>IF($D$54&lt;=15,10,(IF($D$54&lt;=34,10-(($D$54-15)*0.5),0)))</f>
        <v>10</v>
      </c>
      <c r="N125" s="69">
        <f>M125*$D$39</f>
        <v>717.51412429378524</v>
      </c>
      <c r="O125" s="220">
        <f>IF($D$54&lt;=15,10,(IF($D$54&lt;=34,10-(($D$54-15)*0.5),0)))</f>
        <v>10</v>
      </c>
      <c r="P125" s="69">
        <f>O125*$D$39</f>
        <v>717.51412429378524</v>
      </c>
      <c r="Q125" s="220">
        <f>IF($D$54&lt;=15,10,(IF($D$54&lt;=34,10-(($D$54-15)*0.5),0)))</f>
        <v>10</v>
      </c>
      <c r="R125" s="69">
        <f>Q125*$D$39</f>
        <v>717.51412429378524</v>
      </c>
      <c r="S125" s="3"/>
      <c r="T125" s="76" t="s">
        <v>302</v>
      </c>
    </row>
    <row r="126" spans="1:21" ht="15.75" x14ac:dyDescent="0.25">
      <c r="B126" s="36" t="s">
        <v>3</v>
      </c>
      <c r="C126" s="105">
        <f>($D$53-88)*5</f>
        <v>5</v>
      </c>
      <c r="D126" s="22">
        <f t="shared" ref="D126:D130" si="3">C126*$D$39</f>
        <v>358.75706214689262</v>
      </c>
      <c r="E126" s="163">
        <f>($D$53-88)*5</f>
        <v>5</v>
      </c>
      <c r="F126" s="169">
        <f t="shared" si="0"/>
        <v>358.75706214689262</v>
      </c>
      <c r="G126" s="105">
        <f>($D$53-88)*5</f>
        <v>5</v>
      </c>
      <c r="H126" s="22">
        <f t="shared" ref="H126:H130" si="4">G126*$D$39</f>
        <v>358.75706214689262</v>
      </c>
      <c r="I126" s="163">
        <f>($D$53-88)*5</f>
        <v>5</v>
      </c>
      <c r="J126" s="169">
        <f t="shared" ref="J126:J130" si="5">I126*$D$39</f>
        <v>358.75706214689262</v>
      </c>
      <c r="K126" s="105">
        <f>($D$53-88)*5</f>
        <v>5</v>
      </c>
      <c r="L126" s="22">
        <f t="shared" ref="L126:L131" si="6">K126*$D$39</f>
        <v>358.75706214689262</v>
      </c>
      <c r="M126" s="105">
        <f>($D$53-88)*5</f>
        <v>5</v>
      </c>
      <c r="N126" s="22">
        <f t="shared" ref="N126:N131" si="7">M126*$D$39</f>
        <v>358.75706214689262</v>
      </c>
      <c r="O126" s="105">
        <f>($D$53-88)*5</f>
        <v>5</v>
      </c>
      <c r="P126" s="22">
        <f t="shared" ref="P126:P130" si="8">O126*$D$39</f>
        <v>358.75706214689262</v>
      </c>
      <c r="Q126" s="105">
        <f>($D$53-88)*5</f>
        <v>5</v>
      </c>
      <c r="R126" s="22">
        <f t="shared" ref="R126:R130" si="9">Q126*$D$39</f>
        <v>358.75706214689262</v>
      </c>
      <c r="T126" s="76" t="s">
        <v>283</v>
      </c>
    </row>
    <row r="127" spans="1:21" ht="15.75" x14ac:dyDescent="0.25">
      <c r="B127" s="36" t="s">
        <v>4</v>
      </c>
      <c r="C127" s="106" t="e">
        <f>Leveringsplan!$E$183</f>
        <v>#DIV/0!</v>
      </c>
      <c r="D127" s="69" t="e">
        <f t="shared" si="3"/>
        <v>#DIV/0!</v>
      </c>
      <c r="E127" s="164" t="e">
        <f>Leveringsplan!$E$183</f>
        <v>#DIV/0!</v>
      </c>
      <c r="F127" s="168" t="e">
        <f t="shared" si="0"/>
        <v>#DIV/0!</v>
      </c>
      <c r="G127" s="106" t="e">
        <f>Leveringsplan!$E$183</f>
        <v>#DIV/0!</v>
      </c>
      <c r="H127" s="69" t="e">
        <f t="shared" si="4"/>
        <v>#DIV/0!</v>
      </c>
      <c r="I127" s="164" t="e">
        <f>Leveringsplan!$E$183</f>
        <v>#DIV/0!</v>
      </c>
      <c r="J127" s="168" t="e">
        <f t="shared" si="5"/>
        <v>#DIV/0!</v>
      </c>
      <c r="K127" s="106" t="e">
        <f>Leveringsplan!$E$183</f>
        <v>#DIV/0!</v>
      </c>
      <c r="L127" s="69" t="e">
        <f t="shared" si="6"/>
        <v>#DIV/0!</v>
      </c>
      <c r="M127" s="106" t="e">
        <f>Leveringsplan!$E$183</f>
        <v>#DIV/0!</v>
      </c>
      <c r="N127" s="69" t="e">
        <f t="shared" si="7"/>
        <v>#DIV/0!</v>
      </c>
      <c r="O127" s="106" t="e">
        <f>Leveringsplan!$E$183</f>
        <v>#DIV/0!</v>
      </c>
      <c r="P127" s="69" t="e">
        <f t="shared" si="8"/>
        <v>#DIV/0!</v>
      </c>
      <c r="Q127" s="106" t="e">
        <f>Leveringsplan!$E$183</f>
        <v>#DIV/0!</v>
      </c>
      <c r="R127" s="69" t="e">
        <f t="shared" si="9"/>
        <v>#DIV/0!</v>
      </c>
      <c r="T127" s="76" t="s">
        <v>166</v>
      </c>
    </row>
    <row r="128" spans="1:21" ht="15.75" x14ac:dyDescent="0.25">
      <c r="B128" s="36" t="s">
        <v>5</v>
      </c>
      <c r="C128" s="106" t="e">
        <f>Leveringsplan!$G$183</f>
        <v>#DIV/0!</v>
      </c>
      <c r="D128" s="69" t="e">
        <f t="shared" si="3"/>
        <v>#DIV/0!</v>
      </c>
      <c r="E128" s="164" t="e">
        <f>Leveringsplan!$G$183</f>
        <v>#DIV/0!</v>
      </c>
      <c r="F128" s="168" t="e">
        <f t="shared" si="0"/>
        <v>#DIV/0!</v>
      </c>
      <c r="G128" s="106" t="e">
        <f>Leveringsplan!$G$183</f>
        <v>#DIV/0!</v>
      </c>
      <c r="H128" s="69" t="e">
        <f t="shared" si="4"/>
        <v>#DIV/0!</v>
      </c>
      <c r="I128" s="164" t="e">
        <f>Leveringsplan!$G$183</f>
        <v>#DIV/0!</v>
      </c>
      <c r="J128" s="168" t="e">
        <f t="shared" si="5"/>
        <v>#DIV/0!</v>
      </c>
      <c r="K128" s="106" t="e">
        <f>Leveringsplan!$G$183</f>
        <v>#DIV/0!</v>
      </c>
      <c r="L128" s="69" t="e">
        <f t="shared" si="6"/>
        <v>#DIV/0!</v>
      </c>
      <c r="M128" s="106" t="e">
        <f>Leveringsplan!$G$183</f>
        <v>#DIV/0!</v>
      </c>
      <c r="N128" s="69" t="e">
        <f t="shared" si="7"/>
        <v>#DIV/0!</v>
      </c>
      <c r="O128" s="106" t="e">
        <f>Leveringsplan!$G$183</f>
        <v>#DIV/0!</v>
      </c>
      <c r="P128" s="69" t="e">
        <f t="shared" si="8"/>
        <v>#DIV/0!</v>
      </c>
      <c r="Q128" s="106" t="e">
        <f>Leveringsplan!$G$183</f>
        <v>#DIV/0!</v>
      </c>
      <c r="R128" s="69" t="e">
        <f t="shared" si="9"/>
        <v>#DIV/0!</v>
      </c>
      <c r="T128" s="76" t="s">
        <v>167</v>
      </c>
    </row>
    <row r="129" spans="1:20" ht="15.75" x14ac:dyDescent="0.25">
      <c r="B129" s="36" t="s">
        <v>6</v>
      </c>
      <c r="C129" s="222">
        <v>22.5</v>
      </c>
      <c r="D129" s="126">
        <f t="shared" si="3"/>
        <v>1614.4067796610166</v>
      </c>
      <c r="E129" s="223">
        <v>22.5</v>
      </c>
      <c r="F129" s="170">
        <f t="shared" si="0"/>
        <v>1614.4067796610166</v>
      </c>
      <c r="G129" s="222">
        <v>22.5</v>
      </c>
      <c r="H129" s="126">
        <f t="shared" si="4"/>
        <v>1614.4067796610166</v>
      </c>
      <c r="I129" s="223">
        <v>22.5</v>
      </c>
      <c r="J129" s="170">
        <f t="shared" si="5"/>
        <v>1614.4067796610166</v>
      </c>
      <c r="K129" s="222">
        <v>22.5</v>
      </c>
      <c r="L129" s="126">
        <f t="shared" si="6"/>
        <v>1614.4067796610166</v>
      </c>
      <c r="M129" s="165">
        <f>$D$59</f>
        <v>14.82</v>
      </c>
      <c r="N129" s="170">
        <f t="shared" si="7"/>
        <v>1063.3559322033896</v>
      </c>
      <c r="O129" s="222">
        <v>22.5</v>
      </c>
      <c r="P129" s="126">
        <f t="shared" si="8"/>
        <v>1614.4067796610166</v>
      </c>
      <c r="Q129" s="165">
        <f>$D$59</f>
        <v>14.82</v>
      </c>
      <c r="R129" s="126">
        <f t="shared" si="9"/>
        <v>1063.3559322033896</v>
      </c>
      <c r="T129" s="76" t="s">
        <v>284</v>
      </c>
    </row>
    <row r="130" spans="1:20" ht="15.75" x14ac:dyDescent="0.25">
      <c r="B130" s="36" t="s">
        <v>220</v>
      </c>
      <c r="C130" s="127">
        <f>-((100-$D$53)/100)*$D$55</f>
        <v>-1.21</v>
      </c>
      <c r="D130" s="69">
        <f t="shared" si="3"/>
        <v>-86.819209039547999</v>
      </c>
      <c r="E130" s="166">
        <f>-((100-$D$53)/100)*$D$55</f>
        <v>-1.21</v>
      </c>
      <c r="F130" s="168">
        <f t="shared" si="0"/>
        <v>-86.819209039547999</v>
      </c>
      <c r="G130" s="127">
        <f>-((100-$D$53)/100)*$D$55</f>
        <v>-1.21</v>
      </c>
      <c r="H130" s="69">
        <f t="shared" si="4"/>
        <v>-86.819209039547999</v>
      </c>
      <c r="I130" s="166">
        <f>-((100-$D$53)/100)*$D$55</f>
        <v>-1.21</v>
      </c>
      <c r="J130" s="168">
        <f t="shared" si="5"/>
        <v>-86.819209039547999</v>
      </c>
      <c r="K130" s="127">
        <f>-((100-$D$53)/100)*$D$55</f>
        <v>-1.21</v>
      </c>
      <c r="L130" s="69">
        <f t="shared" si="6"/>
        <v>-86.819209039547999</v>
      </c>
      <c r="M130" s="127">
        <f>-((100-$D$53)/100)*$D$55</f>
        <v>-1.21</v>
      </c>
      <c r="N130" s="69">
        <f t="shared" si="7"/>
        <v>-86.819209039547999</v>
      </c>
      <c r="O130" s="127">
        <f>-((100-$D$53)/100)*$D$55</f>
        <v>-1.21</v>
      </c>
      <c r="P130" s="69">
        <f t="shared" si="8"/>
        <v>-86.819209039547999</v>
      </c>
      <c r="Q130" s="127">
        <f>-((100-$D$53)/100)*$D$55</f>
        <v>-1.21</v>
      </c>
      <c r="R130" s="69">
        <f t="shared" si="9"/>
        <v>-86.819209039547999</v>
      </c>
      <c r="T130" s="76" t="s">
        <v>285</v>
      </c>
    </row>
    <row r="131" spans="1:20" ht="16.5" thickBot="1" x14ac:dyDescent="0.3">
      <c r="B131" s="75" t="s">
        <v>221</v>
      </c>
      <c r="C131" s="128">
        <f>-($D$53/100)*$D$56</f>
        <v>0</v>
      </c>
      <c r="D131" s="64">
        <f t="shared" ref="D131" si="10">C131*$D$39</f>
        <v>0</v>
      </c>
      <c r="E131" s="190">
        <f>-($D$53/100)*$D$56</f>
        <v>0</v>
      </c>
      <c r="F131" s="191">
        <f t="shared" ref="F131" si="11">E131*$D$39</f>
        <v>0</v>
      </c>
      <c r="G131" s="128">
        <f>-($D$53/100)*$D$56</f>
        <v>0</v>
      </c>
      <c r="H131" s="64">
        <f t="shared" ref="H131" si="12">G131*$D$39</f>
        <v>0</v>
      </c>
      <c r="I131" s="190">
        <f>-($D$53/100)*$D$56</f>
        <v>0</v>
      </c>
      <c r="J131" s="191">
        <f t="shared" ref="J131" si="13">I131*$D$39</f>
        <v>0</v>
      </c>
      <c r="K131" s="128">
        <f>-($D$53/100)*$D$56</f>
        <v>0</v>
      </c>
      <c r="L131" s="64">
        <f t="shared" si="6"/>
        <v>0</v>
      </c>
      <c r="M131" s="128">
        <f>-($D$53/100)*$D$56</f>
        <v>0</v>
      </c>
      <c r="N131" s="64">
        <f t="shared" si="7"/>
        <v>0</v>
      </c>
      <c r="O131" s="128">
        <f>-($D$53/100)*$D$56</f>
        <v>0</v>
      </c>
      <c r="P131" s="64">
        <f t="shared" ref="P131" si="14">O131*$D$39</f>
        <v>0</v>
      </c>
      <c r="Q131" s="128">
        <f>-($D$53/100)*$D$56</f>
        <v>0</v>
      </c>
      <c r="R131" s="64">
        <f t="shared" ref="R131" si="15">Q131*$D$39</f>
        <v>0</v>
      </c>
      <c r="T131" s="76" t="s">
        <v>285</v>
      </c>
    </row>
    <row r="132" spans="1:20" s="1" customFormat="1" ht="16.5" thickBot="1" x14ac:dyDescent="0.3">
      <c r="B132" s="63" t="s">
        <v>176</v>
      </c>
      <c r="C132" s="63"/>
      <c r="D132" s="23" t="e">
        <f>SUM(D122:D131)</f>
        <v>#DIV/0!</v>
      </c>
      <c r="E132" s="63"/>
      <c r="F132" s="23" t="e">
        <f>SUM(F122:F131)</f>
        <v>#DIV/0!</v>
      </c>
      <c r="G132" s="63"/>
      <c r="H132" s="23" t="e">
        <f>SUM(H122:H131)</f>
        <v>#DIV/0!</v>
      </c>
      <c r="I132" s="63"/>
      <c r="J132" s="23" t="e">
        <f>SUM(J122:J131)</f>
        <v>#DIV/0!</v>
      </c>
      <c r="K132" s="63"/>
      <c r="L132" s="23" t="e">
        <f>SUM(L122:L131)</f>
        <v>#DIV/0!</v>
      </c>
      <c r="M132" s="63"/>
      <c r="N132" s="23" t="e">
        <f>SUM(N122:N131)</f>
        <v>#DIV/0!</v>
      </c>
      <c r="O132" s="63"/>
      <c r="P132" s="23" t="e">
        <f>SUM(P122:P131)</f>
        <v>#DIV/0!</v>
      </c>
      <c r="Q132" s="63"/>
      <c r="R132" s="23" t="e">
        <f>SUM(R122:R131)</f>
        <v>#DIV/0!</v>
      </c>
      <c r="S132" s="11"/>
      <c r="T132" s="4"/>
    </row>
    <row r="133" spans="1:20" s="12" customFormat="1" ht="15.75" x14ac:dyDescent="0.25">
      <c r="B133" s="49"/>
      <c r="C133" s="49"/>
      <c r="D133" s="81"/>
      <c r="E133" s="49"/>
      <c r="F133" s="81"/>
      <c r="G133" s="49"/>
      <c r="H133" s="81"/>
      <c r="I133" s="49"/>
      <c r="J133" s="81"/>
      <c r="K133" s="49"/>
      <c r="L133" s="81"/>
      <c r="M133" s="49"/>
      <c r="N133" s="81"/>
      <c r="O133" s="49"/>
      <c r="P133" s="81"/>
      <c r="Q133" s="49"/>
      <c r="R133" s="81"/>
      <c r="S133" s="62"/>
      <c r="T133" s="17"/>
    </row>
    <row r="134" spans="1:20" s="12" customFormat="1" ht="15.75" x14ac:dyDescent="0.25">
      <c r="B134" s="49"/>
      <c r="C134" s="91" t="s">
        <v>184</v>
      </c>
      <c r="D134" s="82" t="s">
        <v>7</v>
      </c>
      <c r="E134" s="91" t="s">
        <v>184</v>
      </c>
      <c r="F134" s="82" t="s">
        <v>7</v>
      </c>
      <c r="G134" s="91" t="s">
        <v>184</v>
      </c>
      <c r="H134" s="82" t="s">
        <v>7</v>
      </c>
      <c r="I134" s="91" t="s">
        <v>184</v>
      </c>
      <c r="J134" s="82" t="s">
        <v>7</v>
      </c>
      <c r="K134" s="91" t="s">
        <v>184</v>
      </c>
      <c r="L134" s="82" t="s">
        <v>7</v>
      </c>
      <c r="M134" s="91" t="s">
        <v>184</v>
      </c>
      <c r="N134" s="82" t="s">
        <v>7</v>
      </c>
      <c r="O134" s="91" t="s">
        <v>184</v>
      </c>
      <c r="P134" s="82" t="s">
        <v>7</v>
      </c>
      <c r="Q134" s="91" t="s">
        <v>184</v>
      </c>
      <c r="R134" s="82" t="s">
        <v>7</v>
      </c>
      <c r="S134" s="62"/>
      <c r="T134" s="17"/>
    </row>
    <row r="135" spans="1:20" s="12" customFormat="1" ht="16.5" thickBot="1" x14ac:dyDescent="0.3">
      <c r="B135" s="63" t="s">
        <v>226</v>
      </c>
      <c r="C135" s="92">
        <f>IF(($D$51/$D$37)&lt;=$D$36,$D$43/$D$37,$D$36*($D$43/$D$51))</f>
        <v>0</v>
      </c>
      <c r="D135" s="64" t="e">
        <f>C135*D132</f>
        <v>#DIV/0!</v>
      </c>
      <c r="E135" s="92">
        <f>IF(($D$51/$D$37)&lt;=$D$36,$D$44/$D$37,$D$36*($D$44/$D$51))</f>
        <v>0</v>
      </c>
      <c r="F135" s="64" t="e">
        <f>E135*F132</f>
        <v>#DIV/0!</v>
      </c>
      <c r="G135" s="92">
        <f>IF(($D$51/$D$37)&lt;=$D$36,$D$45/$D$37,$D$36*($D$45/$D$51))</f>
        <v>0</v>
      </c>
      <c r="H135" s="64" t="e">
        <f>G135*H132</f>
        <v>#DIV/0!</v>
      </c>
      <c r="I135" s="92">
        <f>IF(($D$51/$D$37)&lt;=$D$36,$D$46/$D$37,$D$36*($D$46/$D$51))</f>
        <v>0</v>
      </c>
      <c r="J135" s="64" t="e">
        <f>I135*J132</f>
        <v>#DIV/0!</v>
      </c>
      <c r="K135" s="92">
        <f>IF(($D$51/$D$37)&lt;=$D$36,$D$47/$D$37,$D$36*($D$47/$D$51))</f>
        <v>0</v>
      </c>
      <c r="L135" s="64" t="e">
        <f>K135*L132</f>
        <v>#DIV/0!</v>
      </c>
      <c r="M135" s="92">
        <f>IF(($D$51/$D$37)&lt;=$D$36,$D$48/$D$37,$D$36*($D$48/$D$51))</f>
        <v>0</v>
      </c>
      <c r="N135" s="64" t="e">
        <f>M135*N132</f>
        <v>#DIV/0!</v>
      </c>
      <c r="O135" s="92">
        <f>IF(($D$51/$D$37)&lt;=$D$36,$D$49/$D$37,$D$36*($D$49/$D$51))</f>
        <v>0</v>
      </c>
      <c r="P135" s="64" t="e">
        <f>O135*P132</f>
        <v>#DIV/0!</v>
      </c>
      <c r="Q135" s="92">
        <f>IF(($D$51/$D$37)&lt;=$D$36,$D$50/$D$37,$D$36*($D$50/$D$51))</f>
        <v>0</v>
      </c>
      <c r="R135" s="64" t="e">
        <f>Q135*R132</f>
        <v>#DIV/0!</v>
      </c>
      <c r="S135" s="62"/>
      <c r="T135" s="17"/>
    </row>
    <row r="136" spans="1:20" s="12" customFormat="1" ht="15.75" x14ac:dyDescent="0.25">
      <c r="B136" s="51"/>
      <c r="C136" s="51"/>
      <c r="D136" s="13"/>
      <c r="E136" s="51"/>
      <c r="F136" s="13"/>
      <c r="G136" s="62"/>
      <c r="H136" s="17"/>
      <c r="I136" s="62"/>
      <c r="J136" s="17"/>
      <c r="K136" s="62"/>
      <c r="L136" s="17"/>
      <c r="M136" s="62"/>
      <c r="N136" s="17"/>
      <c r="O136" s="62"/>
      <c r="P136" s="17"/>
      <c r="Q136" s="62"/>
      <c r="R136" s="17"/>
    </row>
    <row r="137" spans="1:20" ht="15.75" x14ac:dyDescent="0.25">
      <c r="A137" s="60"/>
      <c r="B137" s="48" t="s">
        <v>225</v>
      </c>
      <c r="C137" s="21"/>
      <c r="D137" s="61"/>
      <c r="E137" s="61"/>
      <c r="F137" s="60"/>
      <c r="G137" s="60"/>
      <c r="H137"/>
      <c r="I137" s="60"/>
      <c r="K137" s="60"/>
      <c r="M137" s="60"/>
      <c r="O137" s="60"/>
      <c r="Q137" s="60"/>
    </row>
    <row r="138" spans="1:20" ht="7.5" customHeight="1" thickBot="1" x14ac:dyDescent="0.3">
      <c r="A138" s="60"/>
      <c r="B138" s="48"/>
      <c r="C138" s="60"/>
      <c r="D138" s="60"/>
      <c r="E138" s="60"/>
      <c r="F138" s="60"/>
      <c r="G138" s="60"/>
      <c r="H138"/>
      <c r="I138" s="60"/>
      <c r="K138" s="60"/>
      <c r="M138" s="60"/>
      <c r="O138" s="60"/>
      <c r="Q138" s="60"/>
    </row>
    <row r="139" spans="1:20" ht="16.5" thickBot="1" x14ac:dyDescent="0.3">
      <c r="A139" s="60"/>
      <c r="B139" s="139" t="s">
        <v>222</v>
      </c>
      <c r="C139" s="132"/>
      <c r="D139" s="133"/>
      <c r="E139" s="132"/>
      <c r="F139" s="133"/>
      <c r="G139" s="134"/>
      <c r="H139" s="133"/>
      <c r="I139" s="134"/>
      <c r="J139" s="133"/>
      <c r="K139" s="134"/>
      <c r="L139" s="133"/>
      <c r="M139" s="134"/>
      <c r="N139" s="133"/>
      <c r="O139" s="134"/>
      <c r="P139" s="133"/>
      <c r="Q139" s="134"/>
      <c r="R139" s="133"/>
      <c r="S139" s="131"/>
      <c r="T139" s="13"/>
    </row>
    <row r="140" spans="1:20" ht="15.75" x14ac:dyDescent="0.25">
      <c r="A140" s="60"/>
      <c r="B140" s="217" t="s">
        <v>223</v>
      </c>
      <c r="C140" s="134"/>
      <c r="D140" s="133"/>
      <c r="E140" s="132"/>
      <c r="F140" s="133"/>
      <c r="G140" s="134"/>
      <c r="H140" s="133"/>
      <c r="I140" s="134"/>
      <c r="J140" s="133"/>
      <c r="K140" s="134"/>
      <c r="L140" s="133"/>
      <c r="M140" s="134"/>
      <c r="N140" s="133"/>
      <c r="O140" s="134"/>
      <c r="P140" s="133"/>
      <c r="Q140" s="134"/>
      <c r="R140" s="133"/>
      <c r="S140" s="131"/>
      <c r="T140" s="13"/>
    </row>
    <row r="141" spans="1:20" ht="16.5" thickBot="1" x14ac:dyDescent="0.3">
      <c r="A141" s="60"/>
      <c r="B141" s="192" t="s">
        <v>286</v>
      </c>
      <c r="C141" s="131"/>
      <c r="D141" s="81">
        <v>10996</v>
      </c>
      <c r="E141" s="125"/>
      <c r="F141" s="81">
        <v>10996</v>
      </c>
      <c r="G141" s="131"/>
      <c r="H141" s="81">
        <v>10996</v>
      </c>
      <c r="I141" s="131"/>
      <c r="J141" s="81">
        <v>10996</v>
      </c>
      <c r="K141" s="131"/>
      <c r="L141" s="81">
        <v>10996</v>
      </c>
      <c r="M141" s="131"/>
      <c r="N141" s="81">
        <v>10996</v>
      </c>
      <c r="O141" s="131"/>
      <c r="P141" s="81">
        <v>10996</v>
      </c>
      <c r="Q141" s="131"/>
      <c r="R141" s="81">
        <v>10996</v>
      </c>
      <c r="S141" s="131"/>
      <c r="T141" s="13"/>
    </row>
    <row r="142" spans="1:20" ht="16.5" thickBot="1" x14ac:dyDescent="0.3">
      <c r="A142" s="60"/>
      <c r="B142" s="63" t="s">
        <v>224</v>
      </c>
      <c r="C142" s="136"/>
      <c r="D142" s="137" t="e">
        <f>D132-D141</f>
        <v>#DIV/0!</v>
      </c>
      <c r="E142" s="136"/>
      <c r="F142" s="137" t="e">
        <f>F132-F141</f>
        <v>#DIV/0!</v>
      </c>
      <c r="G142" s="138"/>
      <c r="H142" s="137" t="e">
        <f>H132-H141</f>
        <v>#DIV/0!</v>
      </c>
      <c r="I142" s="138"/>
      <c r="J142" s="137" t="e">
        <f>J132-J141</f>
        <v>#DIV/0!</v>
      </c>
      <c r="K142" s="138"/>
      <c r="L142" s="137" t="e">
        <f>L132-L141</f>
        <v>#DIV/0!</v>
      </c>
      <c r="M142" s="138"/>
      <c r="N142" s="137" t="e">
        <f>N132-N141</f>
        <v>#DIV/0!</v>
      </c>
      <c r="O142" s="138"/>
      <c r="P142" s="137" t="e">
        <f>P132-P141</f>
        <v>#DIV/0!</v>
      </c>
      <c r="Q142" s="138"/>
      <c r="R142" s="137" t="e">
        <f>R132-R141</f>
        <v>#DIV/0!</v>
      </c>
      <c r="S142" s="131"/>
      <c r="T142" s="13"/>
    </row>
    <row r="143" spans="1:20" x14ac:dyDescent="0.2">
      <c r="J143" s="4"/>
      <c r="L143" s="4"/>
      <c r="N143" s="4"/>
      <c r="P143" s="4"/>
      <c r="R143" s="4"/>
    </row>
    <row r="144" spans="1:20" x14ac:dyDescent="0.2">
      <c r="J144" s="4"/>
      <c r="L144" s="4"/>
      <c r="N144" s="4"/>
      <c r="P144" s="4"/>
      <c r="R144" s="4"/>
    </row>
    <row r="145" spans="1:21" ht="13.5" thickBot="1" x14ac:dyDescent="0.25">
      <c r="C145" s="14"/>
      <c r="D145" s="14"/>
      <c r="E145" s="14"/>
      <c r="F145" s="14"/>
      <c r="G145" s="14"/>
      <c r="H145" s="17"/>
      <c r="I145" s="14"/>
      <c r="J145" s="17"/>
      <c r="K145" s="14"/>
      <c r="L145" s="17"/>
      <c r="M145" s="14"/>
      <c r="N145" s="17"/>
      <c r="O145" s="14"/>
      <c r="P145" s="17"/>
      <c r="Q145" s="14"/>
      <c r="R145" s="17"/>
      <c r="T145" s="14"/>
      <c r="U145" s="14"/>
    </row>
    <row r="146" spans="1:21" ht="47.25" customHeight="1" thickBot="1" x14ac:dyDescent="0.4">
      <c r="A146" s="2"/>
      <c r="B146" s="152" t="s">
        <v>235</v>
      </c>
      <c r="C146" s="225" t="s">
        <v>267</v>
      </c>
      <c r="D146" s="226"/>
      <c r="E146" s="228" t="s">
        <v>268</v>
      </c>
      <c r="F146" s="226"/>
      <c r="G146" s="225" t="s">
        <v>269</v>
      </c>
      <c r="H146" s="226"/>
      <c r="I146" s="225" t="s">
        <v>270</v>
      </c>
      <c r="J146" s="226"/>
      <c r="K146" s="225" t="s">
        <v>246</v>
      </c>
      <c r="L146" s="226"/>
      <c r="M146" s="225" t="s">
        <v>247</v>
      </c>
      <c r="N146" s="226"/>
      <c r="O146" s="225" t="s">
        <v>230</v>
      </c>
      <c r="P146" s="226"/>
      <c r="Q146" s="225" t="s">
        <v>231</v>
      </c>
      <c r="R146" s="226"/>
      <c r="S146" s="16"/>
    </row>
    <row r="147" spans="1:21" s="16" customFormat="1" ht="16.5" thickBot="1" x14ac:dyDescent="0.3">
      <c r="B147" s="63" t="s">
        <v>176</v>
      </c>
      <c r="C147" s="147"/>
      <c r="D147" s="175" t="e">
        <f>D132</f>
        <v>#DIV/0!</v>
      </c>
      <c r="E147" s="174"/>
      <c r="F147" s="23" t="e">
        <f>F132</f>
        <v>#DIV/0!</v>
      </c>
      <c r="G147" s="174"/>
      <c r="H147" s="23" t="e">
        <f>H132</f>
        <v>#DIV/0!</v>
      </c>
      <c r="I147" s="174"/>
      <c r="J147" s="23" t="e">
        <f>J132</f>
        <v>#DIV/0!</v>
      </c>
      <c r="K147" s="174"/>
      <c r="L147" s="23" t="e">
        <f>L132</f>
        <v>#DIV/0!</v>
      </c>
      <c r="M147" s="174"/>
      <c r="N147" s="23" t="e">
        <f>N132</f>
        <v>#DIV/0!</v>
      </c>
      <c r="O147" s="174"/>
      <c r="P147" s="23" t="e">
        <f>P132</f>
        <v>#DIV/0!</v>
      </c>
      <c r="Q147" s="174"/>
      <c r="R147" s="23" t="e">
        <f>R132</f>
        <v>#DIV/0!</v>
      </c>
    </row>
    <row r="148" spans="1:21" s="16" customFormat="1" ht="15.75" x14ac:dyDescent="0.25">
      <c r="B148" s="49"/>
      <c r="C148" s="147"/>
      <c r="D148" s="148"/>
      <c r="E148" s="147"/>
      <c r="F148" s="148"/>
      <c r="G148" s="147"/>
      <c r="H148" s="148"/>
      <c r="I148" s="147"/>
      <c r="J148" s="148"/>
      <c r="K148" s="147"/>
      <c r="L148" s="148"/>
      <c r="M148" s="147"/>
      <c r="N148" s="148"/>
      <c r="O148" s="147"/>
      <c r="P148" s="148"/>
      <c r="Q148" s="147"/>
      <c r="R148" s="148"/>
    </row>
    <row r="149" spans="1:21" s="16" customFormat="1" ht="15.75" x14ac:dyDescent="0.25">
      <c r="B149" s="49"/>
      <c r="C149" s="91" t="s">
        <v>184</v>
      </c>
      <c r="D149" s="82" t="s">
        <v>7</v>
      </c>
      <c r="E149" s="91" t="s">
        <v>184</v>
      </c>
      <c r="F149" s="82" t="s">
        <v>7</v>
      </c>
      <c r="G149" s="91" t="s">
        <v>184</v>
      </c>
      <c r="H149" s="82" t="s">
        <v>7</v>
      </c>
      <c r="I149" s="91" t="s">
        <v>184</v>
      </c>
      <c r="J149" s="82" t="s">
        <v>7</v>
      </c>
      <c r="K149" s="91" t="s">
        <v>184</v>
      </c>
      <c r="L149" s="82" t="s">
        <v>7</v>
      </c>
      <c r="M149" s="91" t="s">
        <v>184</v>
      </c>
      <c r="N149" s="82" t="s">
        <v>7</v>
      </c>
      <c r="O149" s="91" t="s">
        <v>184</v>
      </c>
      <c r="P149" s="82" t="s">
        <v>7</v>
      </c>
      <c r="Q149" s="91" t="s">
        <v>184</v>
      </c>
      <c r="R149" s="82" t="s">
        <v>7</v>
      </c>
    </row>
    <row r="150" spans="1:21" s="16" customFormat="1" ht="16.5" thickBot="1" x14ac:dyDescent="0.3">
      <c r="B150" s="63" t="s">
        <v>227</v>
      </c>
      <c r="C150" s="92">
        <f>IF((($D$51/$D$37)*1.05)&lt;=$D$36,($D$43/$D$37)*0.05,IF(($D$51/$D$37)&lt;=$D$36,($D$36*($D$43/$D$51))-($D$43/$D$37),0))</f>
        <v>0</v>
      </c>
      <c r="D150" s="64" t="e">
        <f>C150*D147</f>
        <v>#DIV/0!</v>
      </c>
      <c r="E150" s="92">
        <f>IF((($D$51/$D$37)*1.05)&lt;=$D$36,($D$44/$D$37)*0.05,IF(($D$51/$D$37)&lt;=$D$36,($D$36*($D$44/$D$51))-($D$44/$D$37),0))</f>
        <v>0</v>
      </c>
      <c r="F150" s="64" t="e">
        <f>E150*F147</f>
        <v>#DIV/0!</v>
      </c>
      <c r="G150" s="92">
        <f>IF((($D$51/$D$37)*1.05)&lt;=$D$36,($D$45/$D$37)*0.05,IF(($D$51/$D$37)&lt;=$D$36,($D$36*($D$45/$D$51))-($D$45/$D$37),0))</f>
        <v>0</v>
      </c>
      <c r="H150" s="64" t="e">
        <f>G150*H147</f>
        <v>#DIV/0!</v>
      </c>
      <c r="I150" s="92">
        <f>IF((($D$51/$D$37)*1.05)&lt;=$D$36,($D$46/$D$37)*0.05,IF(($D$51/$D$37)&lt;=$D$36,($D$36*($D$46/$D$51))-($D$46/$D$37),0))</f>
        <v>0</v>
      </c>
      <c r="J150" s="64" t="e">
        <f>I150*J147</f>
        <v>#DIV/0!</v>
      </c>
      <c r="K150" s="92">
        <f>IF((($D$51/$D$37)*1.05)&lt;=$D$36,($D$47/$D$37)*0.05,IF(($D$51/$D$37)&lt;=$D$36,($D$36*($D$47/$D$51))-($D$47/$D$37),0))</f>
        <v>0</v>
      </c>
      <c r="L150" s="64" t="e">
        <f>K150*L147</f>
        <v>#DIV/0!</v>
      </c>
      <c r="M150" s="92">
        <f>IF((($D$51/$D$37)*1.05)&lt;=$D$36,($D$48/$D$37)*0.05,IF(($D$51/$D$37)&lt;=$D$36,($D$36*($D$48/$D$51))-($D$48/$D$37),0))</f>
        <v>0</v>
      </c>
      <c r="N150" s="64" t="e">
        <f>M150*N147</f>
        <v>#DIV/0!</v>
      </c>
      <c r="O150" s="92">
        <f>IF((($D$51/$D$37)*1.05)&lt;=$D$36,($D$49/$D$37)*0.05,IF(($D$51/$D$37)&lt;=$D$36,($D$36*($D$49/$D$51))-($D$49/$D$37),0))</f>
        <v>0</v>
      </c>
      <c r="P150" s="64" t="e">
        <f>O150*P147</f>
        <v>#DIV/0!</v>
      </c>
      <c r="Q150" s="92">
        <f>IF((($D$51/$D$37)*1.05)&lt;=$D$36,($D$50/$D$37)*0.05,IF(($D$51/$D$37)&lt;=$D$36,($D$36*($D$50/$D$51))-($D$50/$D$37),0))</f>
        <v>0</v>
      </c>
      <c r="R150" s="64" t="e">
        <f>Q150*R147</f>
        <v>#DIV/0!</v>
      </c>
    </row>
    <row r="151" spans="1:21" s="16" customFormat="1" ht="15.75" x14ac:dyDescent="0.25">
      <c r="B151" s="76"/>
      <c r="C151" s="68"/>
      <c r="D151" s="13"/>
      <c r="E151" s="68"/>
      <c r="F151" s="13"/>
      <c r="H151" s="76"/>
      <c r="J151" s="76"/>
      <c r="L151" s="76"/>
      <c r="N151" s="76"/>
      <c r="P151" s="76"/>
      <c r="R151" s="76"/>
    </row>
    <row r="152" spans="1:21" s="16" customFormat="1" ht="15.75" x14ac:dyDescent="0.25">
      <c r="B152" s="76"/>
      <c r="C152" s="68"/>
      <c r="D152" s="13"/>
      <c r="E152" s="68"/>
      <c r="F152" s="13"/>
      <c r="H152" s="76"/>
      <c r="J152" s="76"/>
      <c r="L152" s="76"/>
      <c r="N152" s="76"/>
      <c r="P152" s="76"/>
      <c r="R152" s="76"/>
    </row>
    <row r="153" spans="1:21" s="16" customFormat="1" ht="16.5" thickBot="1" x14ac:dyDescent="0.3">
      <c r="B153" s="76"/>
      <c r="C153" s="68"/>
      <c r="D153" s="13"/>
      <c r="E153" s="68"/>
      <c r="F153" s="13"/>
      <c r="H153" s="76"/>
      <c r="J153" s="76"/>
      <c r="L153" s="76"/>
      <c r="N153" s="76"/>
      <c r="P153" s="76"/>
      <c r="R153" s="76"/>
    </row>
    <row r="154" spans="1:21" ht="49.5" customHeight="1" thickBot="1" x14ac:dyDescent="0.4">
      <c r="A154" s="2"/>
      <c r="B154" s="152" t="s">
        <v>248</v>
      </c>
      <c r="C154" s="225" t="s">
        <v>267</v>
      </c>
      <c r="D154" s="226"/>
      <c r="E154" s="228" t="s">
        <v>268</v>
      </c>
      <c r="F154" s="226"/>
      <c r="G154" s="225" t="s">
        <v>269</v>
      </c>
      <c r="H154" s="226"/>
      <c r="I154" s="225" t="s">
        <v>270</v>
      </c>
      <c r="J154" s="226"/>
      <c r="K154" s="225" t="s">
        <v>246</v>
      </c>
      <c r="L154" s="226"/>
      <c r="M154" s="225" t="s">
        <v>247</v>
      </c>
      <c r="N154" s="226"/>
      <c r="O154" s="225" t="s">
        <v>230</v>
      </c>
      <c r="P154" s="226"/>
      <c r="Q154" s="225" t="s">
        <v>231</v>
      </c>
      <c r="R154" s="226"/>
      <c r="S154" s="16"/>
    </row>
    <row r="155" spans="1:21" ht="15.75" x14ac:dyDescent="0.25">
      <c r="A155" s="2"/>
      <c r="B155" s="141"/>
      <c r="C155" s="90" t="s">
        <v>8</v>
      </c>
      <c r="D155" s="86" t="s">
        <v>7</v>
      </c>
      <c r="E155" s="161" t="s">
        <v>8</v>
      </c>
      <c r="F155" s="167" t="s">
        <v>7</v>
      </c>
      <c r="G155" s="90" t="s">
        <v>8</v>
      </c>
      <c r="H155" s="86" t="s">
        <v>7</v>
      </c>
      <c r="I155" s="161" t="s">
        <v>8</v>
      </c>
      <c r="J155" s="167" t="s">
        <v>7</v>
      </c>
      <c r="K155" s="90" t="s">
        <v>8</v>
      </c>
      <c r="L155" s="86" t="s">
        <v>7</v>
      </c>
      <c r="M155" s="90" t="s">
        <v>8</v>
      </c>
      <c r="N155" s="86" t="s">
        <v>7</v>
      </c>
      <c r="O155" s="90" t="s">
        <v>8</v>
      </c>
      <c r="P155" s="86" t="s">
        <v>7</v>
      </c>
      <c r="Q155" s="90" t="s">
        <v>8</v>
      </c>
      <c r="R155" s="86" t="s">
        <v>7</v>
      </c>
      <c r="S155" s="16"/>
      <c r="T155" s="2" t="s">
        <v>171</v>
      </c>
      <c r="U155" s="16"/>
    </row>
    <row r="156" spans="1:21" ht="15.75" x14ac:dyDescent="0.25">
      <c r="B156" s="36" t="s">
        <v>202</v>
      </c>
      <c r="C156" s="219">
        <f>$D$57</f>
        <v>122.53</v>
      </c>
      <c r="D156" s="69">
        <f>C156*$D$39</f>
        <v>8791.7005649717503</v>
      </c>
      <c r="E156" s="219">
        <f>$D$57</f>
        <v>122.53</v>
      </c>
      <c r="F156" s="168">
        <f t="shared" ref="F156:F165" si="16">E156*$D$39</f>
        <v>8791.7005649717503</v>
      </c>
      <c r="G156" s="219">
        <f>$D$57</f>
        <v>122.53</v>
      </c>
      <c r="H156" s="69">
        <f>G156*$D$39</f>
        <v>8791.7005649717503</v>
      </c>
      <c r="I156" s="219">
        <f>$D$57</f>
        <v>122.53</v>
      </c>
      <c r="J156" s="168">
        <f>I156*$D$39</f>
        <v>8791.7005649717503</v>
      </c>
      <c r="K156" s="219">
        <f>$D$57</f>
        <v>122.53</v>
      </c>
      <c r="L156" s="69">
        <f>K156*$D$39</f>
        <v>8791.7005649717503</v>
      </c>
      <c r="M156" s="219">
        <f>$D$57</f>
        <v>122.53</v>
      </c>
      <c r="N156" s="69">
        <f>M156*$D$39</f>
        <v>8791.7005649717503</v>
      </c>
      <c r="O156" s="219">
        <f>$D$57</f>
        <v>122.53</v>
      </c>
      <c r="P156" s="69">
        <f>O156*$D$39</f>
        <v>8791.7005649717503</v>
      </c>
      <c r="Q156" s="219">
        <f>$D$57</f>
        <v>122.53</v>
      </c>
      <c r="R156" s="69">
        <f>Q156*$D$39</f>
        <v>8791.7005649717503</v>
      </c>
      <c r="S156" s="13"/>
      <c r="T156" s="76" t="s">
        <v>219</v>
      </c>
      <c r="U156" s="16"/>
    </row>
    <row r="157" spans="1:21" ht="15.75" x14ac:dyDescent="0.25">
      <c r="B157" s="36" t="s">
        <v>10</v>
      </c>
      <c r="C157" s="219">
        <f>(($D$38-16)*0.09)*C156</f>
        <v>18.747089999999993</v>
      </c>
      <c r="D157" s="69">
        <f>C157*$D$39</f>
        <v>1345.1301864406773</v>
      </c>
      <c r="E157" s="221">
        <f>(($D$38-16)*0.09)*E156</f>
        <v>18.747089999999993</v>
      </c>
      <c r="F157" s="168">
        <f t="shared" si="16"/>
        <v>1345.1301864406773</v>
      </c>
      <c r="G157" s="219">
        <f>(($D$38-16)*0.09)*G156</f>
        <v>18.747089999999993</v>
      </c>
      <c r="H157" s="69">
        <f>G157*$D$39</f>
        <v>1345.1301864406773</v>
      </c>
      <c r="I157" s="221">
        <f>(($D$38-16)*0.09)*I156</f>
        <v>18.747089999999993</v>
      </c>
      <c r="J157" s="168">
        <f>I157*$D$39</f>
        <v>1345.1301864406773</v>
      </c>
      <c r="K157" s="219">
        <f>(($D$38-16)*0.09)*K156</f>
        <v>18.747089999999993</v>
      </c>
      <c r="L157" s="69">
        <f>K157*$D$39</f>
        <v>1345.1301864406773</v>
      </c>
      <c r="M157" s="219">
        <f>(($D$38-16)*0.09)*M156</f>
        <v>18.747089999999993</v>
      </c>
      <c r="N157" s="69">
        <f>M157*$D$39</f>
        <v>1345.1301864406773</v>
      </c>
      <c r="O157" s="219">
        <f>(($D$38-16)*0.09)*O156</f>
        <v>18.747089999999993</v>
      </c>
      <c r="P157" s="69">
        <f>O157*$D$39</f>
        <v>1345.1301864406773</v>
      </c>
      <c r="Q157" s="219">
        <f>(($D$38-16)*0.09)*Q156</f>
        <v>18.747089999999993</v>
      </c>
      <c r="R157" s="69">
        <f>Q157*$D$39</f>
        <v>1345.1301864406773</v>
      </c>
      <c r="S157" s="3"/>
      <c r="T157" s="76" t="s">
        <v>174</v>
      </c>
    </row>
    <row r="158" spans="1:21" ht="15.75" x14ac:dyDescent="0.25">
      <c r="B158" s="36" t="s">
        <v>217</v>
      </c>
      <c r="C158" s="173"/>
      <c r="D158" s="172"/>
      <c r="E158" s="173"/>
      <c r="F158" s="172"/>
      <c r="G158" s="171"/>
      <c r="H158" s="172"/>
      <c r="I158" s="173"/>
      <c r="J158" s="172"/>
      <c r="K158" s="171"/>
      <c r="L158" s="172"/>
      <c r="M158" s="171"/>
      <c r="N158" s="172"/>
      <c r="O158" s="171"/>
      <c r="P158" s="172"/>
      <c r="Q158" s="171"/>
      <c r="R158" s="172"/>
      <c r="S158" s="3"/>
      <c r="T158" s="76" t="s">
        <v>240</v>
      </c>
    </row>
    <row r="159" spans="1:21" ht="15.75" x14ac:dyDescent="0.25">
      <c r="B159" s="36" t="s">
        <v>291</v>
      </c>
      <c r="C159" s="220">
        <f>IF($D$54&lt;=15,10,(IF($D$54&lt;=34,10-(($D$54-15)*0.5),0)))</f>
        <v>10</v>
      </c>
      <c r="D159" s="69">
        <f>C159*$D$39</f>
        <v>717.51412429378524</v>
      </c>
      <c r="E159" s="220">
        <f>IF($D$54&lt;=15,10,(IF($D$54&lt;=34,10-(($D$54-15)*0.5),0)))</f>
        <v>10</v>
      </c>
      <c r="F159" s="69">
        <f>E159*$D$39</f>
        <v>717.51412429378524</v>
      </c>
      <c r="G159" s="220">
        <f>IF($D$54&lt;=15,10,(IF($D$54&lt;=34,10-(($D$54-15)*0.5),0)))</f>
        <v>10</v>
      </c>
      <c r="H159" s="69">
        <f>G159*$D$39</f>
        <v>717.51412429378524</v>
      </c>
      <c r="I159" s="220">
        <f>IF($D$54&lt;=15,10,(IF($D$54&lt;=34,10-(($D$54-15)*0.5),0)))</f>
        <v>10</v>
      </c>
      <c r="J159" s="69">
        <f>I159*$D$39</f>
        <v>717.51412429378524</v>
      </c>
      <c r="K159" s="220">
        <f>IF($D$54&lt;=15,10,(IF($D$54&lt;=34,10-(($D$54-15)*0.5),0)))</f>
        <v>10</v>
      </c>
      <c r="L159" s="69">
        <f>K159*$D$39</f>
        <v>717.51412429378524</v>
      </c>
      <c r="M159" s="220">
        <f>IF($D$54&lt;=15,10,(IF($D$54&lt;=34,10-(($D$54-15)*0.5),0)))</f>
        <v>10</v>
      </c>
      <c r="N159" s="69">
        <f>M159*$D$39</f>
        <v>717.51412429378524</v>
      </c>
      <c r="O159" s="220">
        <f>IF($D$54&lt;=15,10,(IF($D$54&lt;=34,10-(($D$54-15)*0.5),0)))</f>
        <v>10</v>
      </c>
      <c r="P159" s="69">
        <f>O159*$D$39</f>
        <v>717.51412429378524</v>
      </c>
      <c r="Q159" s="220">
        <f>IF($D$54&lt;=15,10,(IF($D$54&lt;=34,10-(($D$54-15)*0.5),0)))</f>
        <v>10</v>
      </c>
      <c r="R159" s="69">
        <f>Q159*$D$39</f>
        <v>717.51412429378524</v>
      </c>
      <c r="S159" s="3"/>
      <c r="T159" s="76" t="s">
        <v>302</v>
      </c>
    </row>
    <row r="160" spans="1:21" ht="15.75" x14ac:dyDescent="0.25">
      <c r="B160" s="36" t="s">
        <v>3</v>
      </c>
      <c r="C160" s="105">
        <f>($D$53-88)*5</f>
        <v>5</v>
      </c>
      <c r="D160" s="22">
        <f t="shared" ref="D160:D165" si="17">C160*$D$39</f>
        <v>358.75706214689262</v>
      </c>
      <c r="E160" s="163">
        <f>($D$53-88)*5</f>
        <v>5</v>
      </c>
      <c r="F160" s="169">
        <f t="shared" si="16"/>
        <v>358.75706214689262</v>
      </c>
      <c r="G160" s="105">
        <f>($D$53-88)*5</f>
        <v>5</v>
      </c>
      <c r="H160" s="22">
        <f t="shared" ref="H160:H165" si="18">G160*$D$39</f>
        <v>358.75706214689262</v>
      </c>
      <c r="I160" s="163">
        <f>($D$53-88)*5</f>
        <v>5</v>
      </c>
      <c r="J160" s="169">
        <f t="shared" ref="J160:J165" si="19">I160*$D$39</f>
        <v>358.75706214689262</v>
      </c>
      <c r="K160" s="105">
        <f>($D$53-88)*5</f>
        <v>5</v>
      </c>
      <c r="L160" s="22">
        <f t="shared" ref="L160:L165" si="20">K160*$D$39</f>
        <v>358.75706214689262</v>
      </c>
      <c r="M160" s="105">
        <f>($D$53-88)*5</f>
        <v>5</v>
      </c>
      <c r="N160" s="22">
        <f t="shared" ref="N160:N165" si="21">M160*$D$39</f>
        <v>358.75706214689262</v>
      </c>
      <c r="O160" s="105">
        <f>($D$53-88)*5</f>
        <v>5</v>
      </c>
      <c r="P160" s="22">
        <f t="shared" ref="P160:P165" si="22">O160*$D$39</f>
        <v>358.75706214689262</v>
      </c>
      <c r="Q160" s="105">
        <f>($D$53-88)*5</f>
        <v>5</v>
      </c>
      <c r="R160" s="22">
        <f t="shared" ref="R160:R163" si="23">Q160*$D$39</f>
        <v>358.75706214689262</v>
      </c>
      <c r="T160" s="76" t="s">
        <v>283</v>
      </c>
    </row>
    <row r="161" spans="1:21" ht="15.75" x14ac:dyDescent="0.25">
      <c r="B161" s="36" t="s">
        <v>4</v>
      </c>
      <c r="C161" s="106" t="e">
        <f>Leveringsplan!$E$183</f>
        <v>#DIV/0!</v>
      </c>
      <c r="D161" s="69" t="e">
        <f t="shared" si="17"/>
        <v>#DIV/0!</v>
      </c>
      <c r="E161" s="164" t="e">
        <f>Leveringsplan!$E$183</f>
        <v>#DIV/0!</v>
      </c>
      <c r="F161" s="168" t="e">
        <f t="shared" si="16"/>
        <v>#DIV/0!</v>
      </c>
      <c r="G161" s="106" t="e">
        <f>Leveringsplan!$E$183</f>
        <v>#DIV/0!</v>
      </c>
      <c r="H161" s="69" t="e">
        <f t="shared" si="18"/>
        <v>#DIV/0!</v>
      </c>
      <c r="I161" s="164" t="e">
        <f>Leveringsplan!$E$183</f>
        <v>#DIV/0!</v>
      </c>
      <c r="J161" s="168" t="e">
        <f t="shared" si="19"/>
        <v>#DIV/0!</v>
      </c>
      <c r="K161" s="106" t="e">
        <f>Leveringsplan!$E$183</f>
        <v>#DIV/0!</v>
      </c>
      <c r="L161" s="69" t="e">
        <f t="shared" si="20"/>
        <v>#DIV/0!</v>
      </c>
      <c r="M161" s="106" t="e">
        <f>Leveringsplan!$E$183</f>
        <v>#DIV/0!</v>
      </c>
      <c r="N161" s="69" t="e">
        <f t="shared" si="21"/>
        <v>#DIV/0!</v>
      </c>
      <c r="O161" s="106" t="e">
        <f>Leveringsplan!$E$183</f>
        <v>#DIV/0!</v>
      </c>
      <c r="P161" s="69" t="e">
        <f t="shared" si="22"/>
        <v>#DIV/0!</v>
      </c>
      <c r="Q161" s="106" t="e">
        <f>Leveringsplan!$E$183</f>
        <v>#DIV/0!</v>
      </c>
      <c r="R161" s="69" t="e">
        <f t="shared" si="23"/>
        <v>#DIV/0!</v>
      </c>
      <c r="T161" s="76" t="s">
        <v>166</v>
      </c>
    </row>
    <row r="162" spans="1:21" ht="15.75" x14ac:dyDescent="0.25">
      <c r="B162" s="36" t="s">
        <v>5</v>
      </c>
      <c r="C162" s="106" t="e">
        <f>Leveringsplan!$G$183</f>
        <v>#DIV/0!</v>
      </c>
      <c r="D162" s="69" t="e">
        <f t="shared" si="17"/>
        <v>#DIV/0!</v>
      </c>
      <c r="E162" s="164" t="e">
        <f>Leveringsplan!$G$183</f>
        <v>#DIV/0!</v>
      </c>
      <c r="F162" s="168" t="e">
        <f t="shared" si="16"/>
        <v>#DIV/0!</v>
      </c>
      <c r="G162" s="106" t="e">
        <f>Leveringsplan!$G$183</f>
        <v>#DIV/0!</v>
      </c>
      <c r="H162" s="69" t="e">
        <f t="shared" si="18"/>
        <v>#DIV/0!</v>
      </c>
      <c r="I162" s="164" t="e">
        <f>Leveringsplan!$G$183</f>
        <v>#DIV/0!</v>
      </c>
      <c r="J162" s="168" t="e">
        <f t="shared" si="19"/>
        <v>#DIV/0!</v>
      </c>
      <c r="K162" s="106" t="e">
        <f>Leveringsplan!$G$183</f>
        <v>#DIV/0!</v>
      </c>
      <c r="L162" s="69" t="e">
        <f t="shared" si="20"/>
        <v>#DIV/0!</v>
      </c>
      <c r="M162" s="106" t="e">
        <f>Leveringsplan!$G$183</f>
        <v>#DIV/0!</v>
      </c>
      <c r="N162" s="69" t="e">
        <f t="shared" si="21"/>
        <v>#DIV/0!</v>
      </c>
      <c r="O162" s="106" t="e">
        <f>Leveringsplan!$G$183</f>
        <v>#DIV/0!</v>
      </c>
      <c r="P162" s="69" t="e">
        <f t="shared" si="22"/>
        <v>#DIV/0!</v>
      </c>
      <c r="Q162" s="106" t="e">
        <f>Leveringsplan!$G$183</f>
        <v>#DIV/0!</v>
      </c>
      <c r="R162" s="69" t="e">
        <f t="shared" si="23"/>
        <v>#DIV/0!</v>
      </c>
      <c r="T162" s="76" t="s">
        <v>167</v>
      </c>
    </row>
    <row r="163" spans="1:21" ht="15.75" x14ac:dyDescent="0.25">
      <c r="B163" s="36" t="s">
        <v>6</v>
      </c>
      <c r="C163" s="222">
        <v>22.5</v>
      </c>
      <c r="D163" s="126">
        <f t="shared" si="17"/>
        <v>1614.4067796610166</v>
      </c>
      <c r="E163" s="223">
        <v>22.5</v>
      </c>
      <c r="F163" s="170">
        <f t="shared" si="16"/>
        <v>1614.4067796610166</v>
      </c>
      <c r="G163" s="222">
        <v>22.5</v>
      </c>
      <c r="H163" s="126">
        <f t="shared" si="18"/>
        <v>1614.4067796610166</v>
      </c>
      <c r="I163" s="223">
        <v>22.5</v>
      </c>
      <c r="J163" s="170">
        <f t="shared" si="19"/>
        <v>1614.4067796610166</v>
      </c>
      <c r="K163" s="222">
        <v>22.5</v>
      </c>
      <c r="L163" s="126">
        <f t="shared" si="20"/>
        <v>1614.4067796610166</v>
      </c>
      <c r="M163" s="165">
        <f>$D$59</f>
        <v>14.82</v>
      </c>
      <c r="N163" s="170">
        <f t="shared" si="21"/>
        <v>1063.3559322033896</v>
      </c>
      <c r="O163" s="222">
        <v>22.5</v>
      </c>
      <c r="P163" s="126">
        <f t="shared" si="22"/>
        <v>1614.4067796610166</v>
      </c>
      <c r="Q163" s="165">
        <f>$D$59</f>
        <v>14.82</v>
      </c>
      <c r="R163" s="126">
        <f t="shared" si="23"/>
        <v>1063.3559322033896</v>
      </c>
      <c r="T163" s="76" t="s">
        <v>284</v>
      </c>
    </row>
    <row r="164" spans="1:21" ht="15.75" x14ac:dyDescent="0.25">
      <c r="B164" s="36" t="s">
        <v>220</v>
      </c>
      <c r="C164" s="127">
        <f>-((100-$D$53)/100)*$D$55</f>
        <v>-1.21</v>
      </c>
      <c r="D164" s="69">
        <f t="shared" si="17"/>
        <v>-86.819209039547999</v>
      </c>
      <c r="E164" s="166">
        <f>-((100-$D$53)/100)*$D$55</f>
        <v>-1.21</v>
      </c>
      <c r="F164" s="168">
        <f t="shared" si="16"/>
        <v>-86.819209039547999</v>
      </c>
      <c r="G164" s="127">
        <f>-((100-$D$53)/100)*$D$55</f>
        <v>-1.21</v>
      </c>
      <c r="H164" s="69">
        <f t="shared" si="18"/>
        <v>-86.819209039547999</v>
      </c>
      <c r="I164" s="166">
        <f>-((100-$D$53)/100)*$D$55</f>
        <v>-1.21</v>
      </c>
      <c r="J164" s="168">
        <f t="shared" si="19"/>
        <v>-86.819209039547999</v>
      </c>
      <c r="K164" s="127">
        <f>-((100-$D$53)/100)*$D$55</f>
        <v>-1.21</v>
      </c>
      <c r="L164" s="69">
        <f t="shared" si="20"/>
        <v>-86.819209039547999</v>
      </c>
      <c r="M164" s="127">
        <f>-((100-$D$53)/100)*$D$55</f>
        <v>-1.21</v>
      </c>
      <c r="N164" s="69">
        <f t="shared" si="21"/>
        <v>-86.819209039547999</v>
      </c>
      <c r="O164" s="127">
        <f>-((100-$D$53)/100)*$D$55</f>
        <v>-1.21</v>
      </c>
      <c r="P164" s="69">
        <f t="shared" si="22"/>
        <v>-86.819209039547999</v>
      </c>
      <c r="Q164" s="127">
        <f>-((100-$D$53)/100)*$D$55</f>
        <v>-1.21</v>
      </c>
      <c r="R164" s="69">
        <f t="shared" ref="R164:R165" si="24">Q164*$D$39</f>
        <v>-86.819209039547999</v>
      </c>
      <c r="T164" s="76" t="s">
        <v>241</v>
      </c>
    </row>
    <row r="165" spans="1:21" ht="16.5" thickBot="1" x14ac:dyDescent="0.3">
      <c r="B165" s="75" t="s">
        <v>221</v>
      </c>
      <c r="C165" s="128">
        <f>-($D$53/100)*$D$56</f>
        <v>0</v>
      </c>
      <c r="D165" s="64">
        <f t="shared" si="17"/>
        <v>0</v>
      </c>
      <c r="E165" s="190">
        <f>-($D$53/100)*$D$56</f>
        <v>0</v>
      </c>
      <c r="F165" s="191">
        <f t="shared" si="16"/>
        <v>0</v>
      </c>
      <c r="G165" s="128">
        <f>-($D$53/100)*$D$56</f>
        <v>0</v>
      </c>
      <c r="H165" s="64">
        <f t="shared" si="18"/>
        <v>0</v>
      </c>
      <c r="I165" s="190">
        <f>-($D$53/100)*$D$56</f>
        <v>0</v>
      </c>
      <c r="J165" s="191">
        <f t="shared" si="19"/>
        <v>0</v>
      </c>
      <c r="K165" s="128">
        <f>-($D$53/100)*$D$56</f>
        <v>0</v>
      </c>
      <c r="L165" s="64">
        <f t="shared" si="20"/>
        <v>0</v>
      </c>
      <c r="M165" s="128">
        <f>-($D$53/100)*$D$56</f>
        <v>0</v>
      </c>
      <c r="N165" s="64">
        <f t="shared" si="21"/>
        <v>0</v>
      </c>
      <c r="O165" s="128">
        <f>-($D$53/100)*$D$56</f>
        <v>0</v>
      </c>
      <c r="P165" s="64">
        <f t="shared" si="22"/>
        <v>0</v>
      </c>
      <c r="Q165" s="128">
        <f>-($D$53/100)*$D$56</f>
        <v>0</v>
      </c>
      <c r="R165" s="64">
        <f t="shared" si="24"/>
        <v>0</v>
      </c>
      <c r="T165" s="76" t="s">
        <v>241</v>
      </c>
    </row>
    <row r="166" spans="1:21" s="1" customFormat="1" ht="16.5" thickBot="1" x14ac:dyDescent="0.3">
      <c r="B166" s="63" t="s">
        <v>176</v>
      </c>
      <c r="C166" s="63"/>
      <c r="D166" s="23" t="e">
        <f>SUM(D156:D165)</f>
        <v>#DIV/0!</v>
      </c>
      <c r="E166" s="63"/>
      <c r="F166" s="23" t="e">
        <f>SUM(F156:F165)</f>
        <v>#DIV/0!</v>
      </c>
      <c r="G166" s="63"/>
      <c r="H166" s="23" t="e">
        <f>SUM(H156:H165)</f>
        <v>#DIV/0!</v>
      </c>
      <c r="I166" s="63"/>
      <c r="J166" s="23" t="e">
        <f>SUM(J156:J165)</f>
        <v>#DIV/0!</v>
      </c>
      <c r="K166" s="63"/>
      <c r="L166" s="23" t="e">
        <f>SUM(L156:L165)</f>
        <v>#DIV/0!</v>
      </c>
      <c r="M166" s="63"/>
      <c r="N166" s="23" t="e">
        <f>SUM(N156:N165)</f>
        <v>#DIV/0!</v>
      </c>
      <c r="O166" s="63"/>
      <c r="P166" s="23" t="e">
        <f>SUM(P156:P165)</f>
        <v>#DIV/0!</v>
      </c>
      <c r="Q166" s="63"/>
      <c r="R166" s="23" t="e">
        <f>SUM(R156:R165)</f>
        <v>#DIV/0!</v>
      </c>
      <c r="S166" s="11"/>
      <c r="T166" s="4"/>
    </row>
    <row r="167" spans="1:21" s="12" customFormat="1" ht="15.75" x14ac:dyDescent="0.25">
      <c r="B167" s="49"/>
      <c r="C167" s="49"/>
      <c r="D167" s="81"/>
      <c r="E167" s="49"/>
      <c r="F167" s="81"/>
      <c r="G167" s="49"/>
      <c r="H167" s="81"/>
      <c r="I167" s="49"/>
      <c r="J167" s="81"/>
      <c r="K167" s="49"/>
      <c r="L167" s="81"/>
      <c r="M167" s="49"/>
      <c r="N167" s="81"/>
      <c r="O167" s="49"/>
      <c r="P167" s="81"/>
      <c r="Q167" s="49"/>
      <c r="R167" s="81"/>
      <c r="S167" s="62"/>
      <c r="T167" s="17"/>
    </row>
    <row r="168" spans="1:21" s="12" customFormat="1" ht="15.75" x14ac:dyDescent="0.25">
      <c r="B168" s="49"/>
      <c r="C168" s="91" t="s">
        <v>184</v>
      </c>
      <c r="D168" s="82" t="s">
        <v>7</v>
      </c>
      <c r="E168" s="91" t="s">
        <v>184</v>
      </c>
      <c r="F168" s="82" t="s">
        <v>7</v>
      </c>
      <c r="G168" s="91" t="s">
        <v>184</v>
      </c>
      <c r="H168" s="82" t="s">
        <v>7</v>
      </c>
      <c r="I168" s="91" t="s">
        <v>184</v>
      </c>
      <c r="J168" s="82" t="s">
        <v>7</v>
      </c>
      <c r="K168" s="91" t="s">
        <v>184</v>
      </c>
      <c r="L168" s="82" t="s">
        <v>7</v>
      </c>
      <c r="M168" s="91" t="s">
        <v>184</v>
      </c>
      <c r="N168" s="82" t="s">
        <v>7</v>
      </c>
      <c r="O168" s="91" t="s">
        <v>184</v>
      </c>
      <c r="P168" s="82" t="s">
        <v>7</v>
      </c>
      <c r="Q168" s="91" t="s">
        <v>184</v>
      </c>
      <c r="R168" s="82" t="s">
        <v>7</v>
      </c>
      <c r="S168" s="62"/>
      <c r="T168" s="17"/>
    </row>
    <row r="169" spans="1:21" s="12" customFormat="1" ht="16.5" thickBot="1" x14ac:dyDescent="0.3">
      <c r="B169" s="63" t="s">
        <v>236</v>
      </c>
      <c r="C169" s="92">
        <f>IF((($D$51/$D$37)*1.3)&lt;=$D$36,($D$43/$D$37)*0.25,IF((($D$51/$D$37)*1.05)&lt;=$D$36,($D$36*($D$43/$D$51))-(($D$43/$D$37)*1.05),0))</f>
        <v>0</v>
      </c>
      <c r="D169" s="64" t="e">
        <f>C169*D166</f>
        <v>#DIV/0!</v>
      </c>
      <c r="E169" s="92">
        <f>IF((($D$51/$D$37)*1.3)&lt;=$D$36,($D$44/$D$37)*0.25,IF((($D$51/$D$37)*1.05)&lt;=$D$36,($D$36*($D$44/$D$51))-(($D$44/$D$37)*1.05),0))</f>
        <v>0</v>
      </c>
      <c r="F169" s="64" t="e">
        <f>E169*F166</f>
        <v>#DIV/0!</v>
      </c>
      <c r="G169" s="92">
        <f>IF((($D$51/$D$37)*1.3)&lt;=$D$36,($D$45/$D$37)*0.25,IF((($D$51/$D$37)*1.05)&lt;=$D$36,($D$36*($D$45/$D$51))-(($D$45/$D$37)*1.05),0))</f>
        <v>0</v>
      </c>
      <c r="H169" s="64" t="e">
        <f>G169*H166</f>
        <v>#DIV/0!</v>
      </c>
      <c r="I169" s="92">
        <f>IF((($D$51/$D$37)*1.3)&lt;=$D$36,($D$46/$D$37)*0.25,IF((($D$51/$D$37)*1.05)&lt;=$D$36,($D$36*($D$46/$D$51))-(($D$46/$D$37)*1.05),0))</f>
        <v>0</v>
      </c>
      <c r="J169" s="64" t="e">
        <f>I169*J166</f>
        <v>#DIV/0!</v>
      </c>
      <c r="K169" s="92">
        <f>IF((($D$51/$D$37)*1.3)&lt;=$D$36,($D$47/$D$37)*0.25,IF((($D$51/$D$37)*1.05)&lt;=$D$36,($D$36*($D$47/$D$51))-(($D$47/$D$37)*1.05),0))</f>
        <v>0</v>
      </c>
      <c r="L169" s="64" t="e">
        <f>K169*L166</f>
        <v>#DIV/0!</v>
      </c>
      <c r="M169" s="92">
        <f>IF((($D$51/$D$37)*1.3)&lt;=$D$36,($D$48/$D$37)*0.25,IF((($D$51/$D$37)*1.05)&lt;=$D$36,($D$36*($D$48/$D$51))-(($D$48/$D$37)*1.05),0))</f>
        <v>0</v>
      </c>
      <c r="N169" s="64" t="e">
        <f>M169*N166</f>
        <v>#DIV/0!</v>
      </c>
      <c r="O169" s="92">
        <f>IF((($D$51/$D$37)*1.3)&lt;=$D$36,($D$49/$D$37)*0.25,IF((($D$51/$D$37)*1.05)&lt;=$D$36,($D$36*($D$49/$D$51))-(($D$49/$D$37)*1.05),0))</f>
        <v>0</v>
      </c>
      <c r="P169" s="64" t="e">
        <f>O169*P166</f>
        <v>#DIV/0!</v>
      </c>
      <c r="Q169" s="92">
        <f>IF((($D$51/$D$37)*1.3)&lt;=$D$36,($D$50/$D$37)*0.25,IF((($D$51/$D$37)*1.05)&lt;=$D$36,($D$36*($D$50/$D$51))-(($D$50/$D$37)*1.05),0))</f>
        <v>0</v>
      </c>
      <c r="R169" s="64" t="e">
        <f>Q169*R166</f>
        <v>#DIV/0!</v>
      </c>
      <c r="S169" s="62"/>
      <c r="T169" s="17"/>
    </row>
    <row r="170" spans="1:21" s="16" customFormat="1" ht="15.75" x14ac:dyDescent="0.25">
      <c r="B170" s="76"/>
      <c r="C170" s="68"/>
      <c r="D170" s="13"/>
      <c r="E170" s="68"/>
      <c r="F170" s="13"/>
      <c r="H170" s="76"/>
      <c r="J170" s="76"/>
      <c r="L170" s="76"/>
      <c r="N170" s="76"/>
      <c r="P170" s="76"/>
      <c r="R170" s="76"/>
    </row>
    <row r="171" spans="1:21" s="146" customFormat="1" ht="15.75" x14ac:dyDescent="0.25">
      <c r="B171" s="51"/>
      <c r="C171" s="68"/>
      <c r="D171" s="13"/>
      <c r="E171" s="68"/>
      <c r="F171" s="13"/>
      <c r="G171" s="67"/>
      <c r="H171" s="143"/>
      <c r="I171" s="67"/>
      <c r="J171" s="143"/>
      <c r="K171" s="67"/>
      <c r="L171" s="143"/>
      <c r="M171" s="67"/>
      <c r="N171" s="143"/>
      <c r="O171" s="67"/>
      <c r="P171" s="143"/>
      <c r="Q171" s="67"/>
      <c r="R171" s="143"/>
    </row>
    <row r="172" spans="1:21" s="16" customFormat="1" ht="16.5" thickBot="1" x14ac:dyDescent="0.3">
      <c r="B172" s="51"/>
      <c r="C172" s="68"/>
      <c r="D172" s="13"/>
      <c r="E172" s="68"/>
      <c r="F172" s="13"/>
      <c r="H172" s="143"/>
      <c r="J172" s="143"/>
      <c r="L172" s="143"/>
      <c r="N172" s="143"/>
      <c r="P172" s="143"/>
      <c r="R172" s="143"/>
      <c r="T172" s="13"/>
    </row>
    <row r="173" spans="1:21" ht="49.5" customHeight="1" thickBot="1" x14ac:dyDescent="0.4">
      <c r="A173" s="2"/>
      <c r="B173" s="152" t="s">
        <v>249</v>
      </c>
      <c r="C173" s="225" t="s">
        <v>267</v>
      </c>
      <c r="D173" s="226"/>
      <c r="E173" s="228" t="s">
        <v>268</v>
      </c>
      <c r="F173" s="226"/>
      <c r="G173" s="225" t="s">
        <v>269</v>
      </c>
      <c r="H173" s="226"/>
      <c r="I173" s="225" t="s">
        <v>270</v>
      </c>
      <c r="J173" s="226"/>
      <c r="K173" s="225" t="s">
        <v>246</v>
      </c>
      <c r="L173" s="226"/>
      <c r="M173" s="225" t="s">
        <v>247</v>
      </c>
      <c r="N173" s="226"/>
      <c r="O173" s="225" t="s">
        <v>230</v>
      </c>
      <c r="P173" s="226"/>
      <c r="Q173" s="225" t="s">
        <v>231</v>
      </c>
      <c r="R173" s="226"/>
      <c r="S173" s="16"/>
    </row>
    <row r="174" spans="1:21" ht="15.75" x14ac:dyDescent="0.25">
      <c r="A174" s="2"/>
      <c r="B174" s="141"/>
      <c r="C174" s="90" t="s">
        <v>8</v>
      </c>
      <c r="D174" s="86" t="s">
        <v>7</v>
      </c>
      <c r="E174" s="161" t="s">
        <v>8</v>
      </c>
      <c r="F174" s="167" t="s">
        <v>7</v>
      </c>
      <c r="G174" s="90" t="s">
        <v>8</v>
      </c>
      <c r="H174" s="86" t="s">
        <v>7</v>
      </c>
      <c r="I174" s="161" t="s">
        <v>8</v>
      </c>
      <c r="J174" s="167" t="s">
        <v>7</v>
      </c>
      <c r="K174" s="90" t="s">
        <v>8</v>
      </c>
      <c r="L174" s="86" t="s">
        <v>7</v>
      </c>
      <c r="M174" s="90" t="s">
        <v>8</v>
      </c>
      <c r="N174" s="86" t="s">
        <v>7</v>
      </c>
      <c r="O174" s="90" t="s">
        <v>8</v>
      </c>
      <c r="P174" s="86" t="s">
        <v>7</v>
      </c>
      <c r="Q174" s="90" t="s">
        <v>8</v>
      </c>
      <c r="R174" s="86" t="s">
        <v>7</v>
      </c>
      <c r="S174" s="16"/>
      <c r="T174" s="2" t="s">
        <v>171</v>
      </c>
      <c r="U174" s="16"/>
    </row>
    <row r="175" spans="1:21" ht="15.75" x14ac:dyDescent="0.25">
      <c r="B175" s="36" t="s">
        <v>202</v>
      </c>
      <c r="C175" s="219">
        <f>$D$58</f>
        <v>109.52</v>
      </c>
      <c r="D175" s="69">
        <f>C175*$D$39</f>
        <v>7858.2146892655355</v>
      </c>
      <c r="E175" s="219">
        <f>$D$58</f>
        <v>109.52</v>
      </c>
      <c r="F175" s="168">
        <f t="shared" ref="F175:F176" si="25">E175*$D$39</f>
        <v>7858.2146892655355</v>
      </c>
      <c r="G175" s="219">
        <f>$D$58</f>
        <v>109.52</v>
      </c>
      <c r="H175" s="69">
        <f>G175*$D$39</f>
        <v>7858.2146892655355</v>
      </c>
      <c r="I175" s="219">
        <f>$D$58</f>
        <v>109.52</v>
      </c>
      <c r="J175" s="168">
        <f>I175*$D$39</f>
        <v>7858.2146892655355</v>
      </c>
      <c r="K175" s="219">
        <f>$D$58</f>
        <v>109.52</v>
      </c>
      <c r="L175" s="69">
        <f>K175*$D$39</f>
        <v>7858.2146892655355</v>
      </c>
      <c r="M175" s="219">
        <f>$D$58</f>
        <v>109.52</v>
      </c>
      <c r="N175" s="69">
        <f>M175*$D$39</f>
        <v>7858.2146892655355</v>
      </c>
      <c r="O175" s="219">
        <f>$D$58</f>
        <v>109.52</v>
      </c>
      <c r="P175" s="69">
        <f>O175*$D$39</f>
        <v>7858.2146892655355</v>
      </c>
      <c r="Q175" s="219">
        <f>$D$58</f>
        <v>109.52</v>
      </c>
      <c r="R175" s="69">
        <f>Q175*$D$39</f>
        <v>7858.2146892655355</v>
      </c>
      <c r="S175" s="13"/>
      <c r="T175" s="76" t="s">
        <v>219</v>
      </c>
      <c r="U175" s="16"/>
    </row>
    <row r="176" spans="1:21" ht="15.75" x14ac:dyDescent="0.25">
      <c r="B176" s="36" t="s">
        <v>10</v>
      </c>
      <c r="C176" s="219">
        <f>(($D$38-16)*0.09)*C175</f>
        <v>16.756559999999993</v>
      </c>
      <c r="D176" s="69">
        <f>C176*$D$39</f>
        <v>1202.3068474576264</v>
      </c>
      <c r="E176" s="221">
        <f>(($D$38-16)*0.09)*E175</f>
        <v>16.756559999999993</v>
      </c>
      <c r="F176" s="168">
        <f t="shared" si="25"/>
        <v>1202.3068474576264</v>
      </c>
      <c r="G176" s="219">
        <f>(($D$38-16)*0.09)*G175</f>
        <v>16.756559999999993</v>
      </c>
      <c r="H176" s="69">
        <f>G176*$D$39</f>
        <v>1202.3068474576264</v>
      </c>
      <c r="I176" s="221">
        <f>(($D$38-16)*0.09)*I175</f>
        <v>16.756559999999993</v>
      </c>
      <c r="J176" s="168">
        <f>I176*$D$39</f>
        <v>1202.3068474576264</v>
      </c>
      <c r="K176" s="219">
        <f>(($D$38-16)*0.09)*K175</f>
        <v>16.756559999999993</v>
      </c>
      <c r="L176" s="69">
        <f>K176*$D$39</f>
        <v>1202.3068474576264</v>
      </c>
      <c r="M176" s="219">
        <f>(($D$38-16)*0.09)*M175</f>
        <v>16.756559999999993</v>
      </c>
      <c r="N176" s="69">
        <f>M176*$D$39</f>
        <v>1202.3068474576264</v>
      </c>
      <c r="O176" s="219">
        <f>(($D$38-16)*0.09)*O175</f>
        <v>16.756559999999993</v>
      </c>
      <c r="P176" s="69">
        <f>O176*$D$39</f>
        <v>1202.3068474576264</v>
      </c>
      <c r="Q176" s="219">
        <f>(($D$38-16)*0.09)*Q175</f>
        <v>16.756559999999993</v>
      </c>
      <c r="R176" s="69">
        <f>Q176*$D$39</f>
        <v>1202.3068474576264</v>
      </c>
      <c r="S176" s="3"/>
      <c r="T176" s="76" t="s">
        <v>174</v>
      </c>
    </row>
    <row r="177" spans="1:20" ht="15.75" x14ac:dyDescent="0.25">
      <c r="B177" s="36" t="s">
        <v>217</v>
      </c>
      <c r="C177" s="173"/>
      <c r="D177" s="172"/>
      <c r="E177" s="173"/>
      <c r="F177" s="172"/>
      <c r="G177" s="171"/>
      <c r="H177" s="172"/>
      <c r="I177" s="173"/>
      <c r="J177" s="172"/>
      <c r="K177" s="171"/>
      <c r="L177" s="172"/>
      <c r="M177" s="171"/>
      <c r="N177" s="172"/>
      <c r="O177" s="171"/>
      <c r="P177" s="172"/>
      <c r="Q177" s="171"/>
      <c r="R177" s="172"/>
      <c r="S177" s="3"/>
      <c r="T177" s="76" t="s">
        <v>240</v>
      </c>
    </row>
    <row r="178" spans="1:20" ht="15.75" x14ac:dyDescent="0.25">
      <c r="B178" s="36" t="s">
        <v>291</v>
      </c>
      <c r="C178" s="220">
        <f>IF($D$54&lt;=15,10,(IF($D$54&lt;=34,10-(($D$54-15)*0.5),0)))</f>
        <v>10</v>
      </c>
      <c r="D178" s="69">
        <f>C178*$D$39</f>
        <v>717.51412429378524</v>
      </c>
      <c r="E178" s="220">
        <f>IF($D$54&lt;=15,10,(IF($D$54&lt;=34,10-(($D$54-15)*0.5),0)))</f>
        <v>10</v>
      </c>
      <c r="F178" s="69">
        <f>E178*$D$39</f>
        <v>717.51412429378524</v>
      </c>
      <c r="G178" s="220">
        <f>IF($D$54&lt;=15,10,(IF($D$54&lt;=34,10-(($D$54-15)*0.5),0)))</f>
        <v>10</v>
      </c>
      <c r="H178" s="69">
        <f>G178*$D$39</f>
        <v>717.51412429378524</v>
      </c>
      <c r="I178" s="220">
        <f>IF($D$54&lt;=15,10,(IF($D$54&lt;=34,10-(($D$54-15)*0.5),0)))</f>
        <v>10</v>
      </c>
      <c r="J178" s="69">
        <f>I178*$D$39</f>
        <v>717.51412429378524</v>
      </c>
      <c r="K178" s="220">
        <f>IF($D$54&lt;=15,10,(IF($D$54&lt;=34,10-(($D$54-15)*0.5),0)))</f>
        <v>10</v>
      </c>
      <c r="L178" s="69">
        <f>K178*$D$39</f>
        <v>717.51412429378524</v>
      </c>
      <c r="M178" s="220">
        <f>IF($D$54&lt;=15,10,(IF($D$54&lt;=34,10-(($D$54-15)*0.5),0)))</f>
        <v>10</v>
      </c>
      <c r="N178" s="69">
        <f>M178*$D$39</f>
        <v>717.51412429378524</v>
      </c>
      <c r="O178" s="220">
        <f>IF($D$54&lt;=15,10,(IF($D$54&lt;=34,10-(($D$54-15)*0.5),0)))</f>
        <v>10</v>
      </c>
      <c r="P178" s="69">
        <f>O178*$D$39</f>
        <v>717.51412429378524</v>
      </c>
      <c r="Q178" s="220">
        <f>IF($D$54&lt;=15,10,(IF($D$54&lt;=34,10-(($D$54-15)*0.5),0)))</f>
        <v>10</v>
      </c>
      <c r="R178" s="69">
        <f>Q178*$D$39</f>
        <v>717.51412429378524</v>
      </c>
      <c r="S178" s="3"/>
      <c r="T178" s="76" t="s">
        <v>302</v>
      </c>
    </row>
    <row r="179" spans="1:20" ht="15.75" x14ac:dyDescent="0.25">
      <c r="B179" s="36" t="s">
        <v>3</v>
      </c>
      <c r="C179" s="105">
        <f>($D$53-88)*5</f>
        <v>5</v>
      </c>
      <c r="D179" s="22">
        <f t="shared" ref="D179:D184" si="26">C179*$D$39</f>
        <v>358.75706214689262</v>
      </c>
      <c r="E179" s="163">
        <f>($D$53-88)*5</f>
        <v>5</v>
      </c>
      <c r="F179" s="169">
        <f t="shared" ref="F179:F184" si="27">E179*$D$39</f>
        <v>358.75706214689262</v>
      </c>
      <c r="G179" s="105">
        <f>($D$53-88)*5</f>
        <v>5</v>
      </c>
      <c r="H179" s="22">
        <f t="shared" ref="H179:H184" si="28">G179*$D$39</f>
        <v>358.75706214689262</v>
      </c>
      <c r="I179" s="163">
        <f>($D$53-88)*5</f>
        <v>5</v>
      </c>
      <c r="J179" s="169">
        <f t="shared" ref="J179:J184" si="29">I179*$D$39</f>
        <v>358.75706214689262</v>
      </c>
      <c r="K179" s="105">
        <f>($D$53-88)*5</f>
        <v>5</v>
      </c>
      <c r="L179" s="22">
        <f t="shared" ref="L179:L184" si="30">K179*$D$39</f>
        <v>358.75706214689262</v>
      </c>
      <c r="M179" s="105">
        <f>($D$53-88)*5</f>
        <v>5</v>
      </c>
      <c r="N179" s="22">
        <f t="shared" ref="N179:N184" si="31">M179*$D$39</f>
        <v>358.75706214689262</v>
      </c>
      <c r="O179" s="105">
        <f>($D$53-88)*5</f>
        <v>5</v>
      </c>
      <c r="P179" s="22">
        <f t="shared" ref="P179:P184" si="32">O179*$D$39</f>
        <v>358.75706214689262</v>
      </c>
      <c r="Q179" s="105">
        <f>($D$53-88)*5</f>
        <v>5</v>
      </c>
      <c r="R179" s="22">
        <f t="shared" ref="R179:R182" si="33">Q179*$D$39</f>
        <v>358.75706214689262</v>
      </c>
      <c r="T179" s="76" t="s">
        <v>283</v>
      </c>
    </row>
    <row r="180" spans="1:20" ht="15.75" x14ac:dyDescent="0.25">
      <c r="B180" s="36" t="s">
        <v>4</v>
      </c>
      <c r="C180" s="106" t="e">
        <f>Leveringsplan!$E$183</f>
        <v>#DIV/0!</v>
      </c>
      <c r="D180" s="69" t="e">
        <f t="shared" si="26"/>
        <v>#DIV/0!</v>
      </c>
      <c r="E180" s="164" t="e">
        <f>Leveringsplan!$E$183</f>
        <v>#DIV/0!</v>
      </c>
      <c r="F180" s="168" t="e">
        <f t="shared" si="27"/>
        <v>#DIV/0!</v>
      </c>
      <c r="G180" s="106" t="e">
        <f>Leveringsplan!$E$183</f>
        <v>#DIV/0!</v>
      </c>
      <c r="H180" s="69" t="e">
        <f t="shared" si="28"/>
        <v>#DIV/0!</v>
      </c>
      <c r="I180" s="164" t="e">
        <f>Leveringsplan!$E$183</f>
        <v>#DIV/0!</v>
      </c>
      <c r="J180" s="168" t="e">
        <f t="shared" si="29"/>
        <v>#DIV/0!</v>
      </c>
      <c r="K180" s="106" t="e">
        <f>Leveringsplan!$E$183</f>
        <v>#DIV/0!</v>
      </c>
      <c r="L180" s="69" t="e">
        <f t="shared" si="30"/>
        <v>#DIV/0!</v>
      </c>
      <c r="M180" s="106" t="e">
        <f>Leveringsplan!$E$183</f>
        <v>#DIV/0!</v>
      </c>
      <c r="N180" s="69" t="e">
        <f t="shared" si="31"/>
        <v>#DIV/0!</v>
      </c>
      <c r="O180" s="106" t="e">
        <f>Leveringsplan!$E$183</f>
        <v>#DIV/0!</v>
      </c>
      <c r="P180" s="69" t="e">
        <f t="shared" si="32"/>
        <v>#DIV/0!</v>
      </c>
      <c r="Q180" s="106" t="e">
        <f>Leveringsplan!$E$183</f>
        <v>#DIV/0!</v>
      </c>
      <c r="R180" s="69" t="e">
        <f t="shared" si="33"/>
        <v>#DIV/0!</v>
      </c>
      <c r="T180" s="76" t="s">
        <v>166</v>
      </c>
    </row>
    <row r="181" spans="1:20" ht="15.75" x14ac:dyDescent="0.25">
      <c r="B181" s="36" t="s">
        <v>5</v>
      </c>
      <c r="C181" s="106" t="e">
        <f>Leveringsplan!$G$183</f>
        <v>#DIV/0!</v>
      </c>
      <c r="D181" s="69" t="e">
        <f t="shared" si="26"/>
        <v>#DIV/0!</v>
      </c>
      <c r="E181" s="164" t="e">
        <f>Leveringsplan!$G$183</f>
        <v>#DIV/0!</v>
      </c>
      <c r="F181" s="168" t="e">
        <f t="shared" si="27"/>
        <v>#DIV/0!</v>
      </c>
      <c r="G181" s="106" t="e">
        <f>Leveringsplan!$G$183</f>
        <v>#DIV/0!</v>
      </c>
      <c r="H181" s="69" t="e">
        <f t="shared" si="28"/>
        <v>#DIV/0!</v>
      </c>
      <c r="I181" s="164" t="e">
        <f>Leveringsplan!$G$183</f>
        <v>#DIV/0!</v>
      </c>
      <c r="J181" s="168" t="e">
        <f t="shared" si="29"/>
        <v>#DIV/0!</v>
      </c>
      <c r="K181" s="106" t="e">
        <f>Leveringsplan!$G$183</f>
        <v>#DIV/0!</v>
      </c>
      <c r="L181" s="69" t="e">
        <f t="shared" si="30"/>
        <v>#DIV/0!</v>
      </c>
      <c r="M181" s="106" t="e">
        <f>Leveringsplan!$G$183</f>
        <v>#DIV/0!</v>
      </c>
      <c r="N181" s="69" t="e">
        <f t="shared" si="31"/>
        <v>#DIV/0!</v>
      </c>
      <c r="O181" s="106" t="e">
        <f>Leveringsplan!$G$183</f>
        <v>#DIV/0!</v>
      </c>
      <c r="P181" s="69" t="e">
        <f t="shared" si="32"/>
        <v>#DIV/0!</v>
      </c>
      <c r="Q181" s="106" t="e">
        <f>Leveringsplan!$G$183</f>
        <v>#DIV/0!</v>
      </c>
      <c r="R181" s="69" t="e">
        <f t="shared" si="33"/>
        <v>#DIV/0!</v>
      </c>
      <c r="T181" s="76" t="s">
        <v>167</v>
      </c>
    </row>
    <row r="182" spans="1:20" ht="15.75" x14ac:dyDescent="0.25">
      <c r="B182" s="36" t="s">
        <v>6</v>
      </c>
      <c r="C182" s="222">
        <v>22.5</v>
      </c>
      <c r="D182" s="126">
        <f t="shared" si="26"/>
        <v>1614.4067796610166</v>
      </c>
      <c r="E182" s="223">
        <v>22.5</v>
      </c>
      <c r="F182" s="170">
        <f t="shared" si="27"/>
        <v>1614.4067796610166</v>
      </c>
      <c r="G182" s="222">
        <v>22.5</v>
      </c>
      <c r="H182" s="126">
        <f t="shared" si="28"/>
        <v>1614.4067796610166</v>
      </c>
      <c r="I182" s="223">
        <v>22.5</v>
      </c>
      <c r="J182" s="170">
        <f t="shared" si="29"/>
        <v>1614.4067796610166</v>
      </c>
      <c r="K182" s="222">
        <v>22.5</v>
      </c>
      <c r="L182" s="126">
        <f t="shared" si="30"/>
        <v>1614.4067796610166</v>
      </c>
      <c r="M182" s="165">
        <f>$D$59</f>
        <v>14.82</v>
      </c>
      <c r="N182" s="170">
        <f t="shared" si="31"/>
        <v>1063.3559322033896</v>
      </c>
      <c r="O182" s="222">
        <v>22.5</v>
      </c>
      <c r="P182" s="126">
        <f t="shared" si="32"/>
        <v>1614.4067796610166</v>
      </c>
      <c r="Q182" s="165">
        <f>$D$59</f>
        <v>14.82</v>
      </c>
      <c r="R182" s="126">
        <f t="shared" si="33"/>
        <v>1063.3559322033896</v>
      </c>
      <c r="T182" s="76" t="s">
        <v>284</v>
      </c>
    </row>
    <row r="183" spans="1:20" ht="15.75" x14ac:dyDescent="0.25">
      <c r="B183" s="36" t="s">
        <v>220</v>
      </c>
      <c r="C183" s="127">
        <f>-((100-$D$53)/100)*$D$55</f>
        <v>-1.21</v>
      </c>
      <c r="D183" s="69">
        <f t="shared" si="26"/>
        <v>-86.819209039547999</v>
      </c>
      <c r="E183" s="166">
        <f>-((100-$D$53)/100)*$D$55</f>
        <v>-1.21</v>
      </c>
      <c r="F183" s="168">
        <f t="shared" si="27"/>
        <v>-86.819209039547999</v>
      </c>
      <c r="G183" s="127">
        <f>-((100-$D$53)/100)*$D$55</f>
        <v>-1.21</v>
      </c>
      <c r="H183" s="69">
        <f t="shared" si="28"/>
        <v>-86.819209039547999</v>
      </c>
      <c r="I183" s="166">
        <f>-((100-$D$53)/100)*$D$55</f>
        <v>-1.21</v>
      </c>
      <c r="J183" s="168">
        <f t="shared" si="29"/>
        <v>-86.819209039547999</v>
      </c>
      <c r="K183" s="127">
        <f>-((100-$D$53)/100)*$D$55</f>
        <v>-1.21</v>
      </c>
      <c r="L183" s="69">
        <f t="shared" si="30"/>
        <v>-86.819209039547999</v>
      </c>
      <c r="M183" s="127">
        <f>-((100-$D$53)/100)*$D$55</f>
        <v>-1.21</v>
      </c>
      <c r="N183" s="69">
        <f t="shared" si="31"/>
        <v>-86.819209039547999</v>
      </c>
      <c r="O183" s="127">
        <f>-((100-$D$53)/100)*$D$55</f>
        <v>-1.21</v>
      </c>
      <c r="P183" s="69">
        <f t="shared" si="32"/>
        <v>-86.819209039547999</v>
      </c>
      <c r="Q183" s="127">
        <f>-((100-$D$53)/100)*$D$55</f>
        <v>-1.21</v>
      </c>
      <c r="R183" s="69">
        <f t="shared" ref="R183:R184" si="34">Q183*$D$39</f>
        <v>-86.819209039547999</v>
      </c>
      <c r="T183" s="76" t="s">
        <v>241</v>
      </c>
    </row>
    <row r="184" spans="1:20" ht="16.5" thickBot="1" x14ac:dyDescent="0.3">
      <c r="B184" s="75" t="s">
        <v>221</v>
      </c>
      <c r="C184" s="128">
        <f>-($D$53/100)*$D$56</f>
        <v>0</v>
      </c>
      <c r="D184" s="64">
        <f t="shared" si="26"/>
        <v>0</v>
      </c>
      <c r="E184" s="190">
        <f>-($D$53/100)*$D$56</f>
        <v>0</v>
      </c>
      <c r="F184" s="191">
        <f t="shared" si="27"/>
        <v>0</v>
      </c>
      <c r="G184" s="128">
        <f>-($D$53/100)*$D$56</f>
        <v>0</v>
      </c>
      <c r="H184" s="64">
        <f t="shared" si="28"/>
        <v>0</v>
      </c>
      <c r="I184" s="190">
        <f>-($D$53/100)*$D$56</f>
        <v>0</v>
      </c>
      <c r="J184" s="191">
        <f t="shared" si="29"/>
        <v>0</v>
      </c>
      <c r="K184" s="128">
        <f>-($D$53/100)*$D$56</f>
        <v>0</v>
      </c>
      <c r="L184" s="64">
        <f t="shared" si="30"/>
        <v>0</v>
      </c>
      <c r="M184" s="128">
        <f>-($D$53/100)*$D$56</f>
        <v>0</v>
      </c>
      <c r="N184" s="64">
        <f t="shared" si="31"/>
        <v>0</v>
      </c>
      <c r="O184" s="128">
        <f>-($D$53/100)*$D$56</f>
        <v>0</v>
      </c>
      <c r="P184" s="64">
        <f t="shared" si="32"/>
        <v>0</v>
      </c>
      <c r="Q184" s="128">
        <f>-($D$53/100)*$D$56</f>
        <v>0</v>
      </c>
      <c r="R184" s="64">
        <f t="shared" si="34"/>
        <v>0</v>
      </c>
      <c r="T184" s="76" t="s">
        <v>241</v>
      </c>
    </row>
    <row r="185" spans="1:20" s="1" customFormat="1" ht="16.5" thickBot="1" x14ac:dyDescent="0.3">
      <c r="B185" s="63" t="s">
        <v>176</v>
      </c>
      <c r="C185" s="63"/>
      <c r="D185" s="23" t="e">
        <f>SUM(D175:D184)</f>
        <v>#DIV/0!</v>
      </c>
      <c r="E185" s="63"/>
      <c r="F185" s="23" t="e">
        <f>SUM(F175:F184)</f>
        <v>#DIV/0!</v>
      </c>
      <c r="G185" s="63"/>
      <c r="H185" s="23" t="e">
        <f>SUM(H175:H184)</f>
        <v>#DIV/0!</v>
      </c>
      <c r="I185" s="63"/>
      <c r="J185" s="23" t="e">
        <f>SUM(J175:J184)</f>
        <v>#DIV/0!</v>
      </c>
      <c r="K185" s="63"/>
      <c r="L185" s="23" t="e">
        <f>SUM(L175:L184)</f>
        <v>#DIV/0!</v>
      </c>
      <c r="M185" s="63"/>
      <c r="N185" s="23" t="e">
        <f>SUM(N175:N184)</f>
        <v>#DIV/0!</v>
      </c>
      <c r="O185" s="63"/>
      <c r="P185" s="23" t="e">
        <f>SUM(P175:P184)</f>
        <v>#DIV/0!</v>
      </c>
      <c r="Q185" s="63"/>
      <c r="R185" s="23" t="e">
        <f>SUM(R175:R184)</f>
        <v>#DIV/0!</v>
      </c>
      <c r="S185" s="11"/>
      <c r="T185" s="4"/>
    </row>
    <row r="186" spans="1:20" s="12" customFormat="1" ht="15.75" x14ac:dyDescent="0.25">
      <c r="B186" s="49"/>
      <c r="C186" s="49"/>
      <c r="D186" s="81"/>
      <c r="E186" s="49"/>
      <c r="F186" s="81"/>
      <c r="G186" s="49"/>
      <c r="H186" s="81"/>
      <c r="I186" s="49"/>
      <c r="J186" s="81"/>
      <c r="K186" s="49"/>
      <c r="L186" s="81"/>
      <c r="M186" s="49"/>
      <c r="N186" s="81"/>
      <c r="O186" s="49"/>
      <c r="P186" s="81"/>
      <c r="Q186" s="49"/>
      <c r="R186" s="81"/>
      <c r="S186" s="62"/>
      <c r="T186" s="17"/>
    </row>
    <row r="187" spans="1:20" s="12" customFormat="1" ht="15.75" x14ac:dyDescent="0.25">
      <c r="B187" s="49"/>
      <c r="C187" s="91" t="s">
        <v>184</v>
      </c>
      <c r="D187" s="82" t="s">
        <v>7</v>
      </c>
      <c r="E187" s="91" t="s">
        <v>184</v>
      </c>
      <c r="F187" s="82" t="s">
        <v>7</v>
      </c>
      <c r="G187" s="91" t="s">
        <v>184</v>
      </c>
      <c r="H187" s="82" t="s">
        <v>7</v>
      </c>
      <c r="I187" s="91" t="s">
        <v>184</v>
      </c>
      <c r="J187" s="82" t="s">
        <v>7</v>
      </c>
      <c r="K187" s="91" t="s">
        <v>184</v>
      </c>
      <c r="L187" s="82" t="s">
        <v>7</v>
      </c>
      <c r="M187" s="91" t="s">
        <v>184</v>
      </c>
      <c r="N187" s="82" t="s">
        <v>7</v>
      </c>
      <c r="O187" s="91" t="s">
        <v>184</v>
      </c>
      <c r="P187" s="82" t="s">
        <v>7</v>
      </c>
      <c r="Q187" s="91" t="s">
        <v>184</v>
      </c>
      <c r="R187" s="82" t="s">
        <v>7</v>
      </c>
      <c r="S187" s="62"/>
      <c r="T187" s="17"/>
    </row>
    <row r="188" spans="1:20" s="12" customFormat="1" ht="16.5" thickBot="1" x14ac:dyDescent="0.3">
      <c r="B188" s="63" t="s">
        <v>239</v>
      </c>
      <c r="C188" s="92" t="e">
        <f>IF((($D$51/$D$37)*1.3)&lt;=$D$36,($D$36*($D$43/$D$51))-(($D$43/$D$37)*1.3),0)</f>
        <v>#DIV/0!</v>
      </c>
      <c r="D188" s="64" t="e">
        <f>C188*D185</f>
        <v>#DIV/0!</v>
      </c>
      <c r="E188" s="92" t="e">
        <f>IF((($D$51/$D$37)*1.3)&lt;=$D$36,($D$36*($D$44/$D$51))-(($D$44/$D$37)*1.3),0)</f>
        <v>#DIV/0!</v>
      </c>
      <c r="F188" s="64" t="e">
        <f>E188*F185</f>
        <v>#DIV/0!</v>
      </c>
      <c r="G188" s="92" t="e">
        <f>IF((($D$51/$D$37)*1.3)&lt;=$D$36,($D$36*($D$45/$D$51))-(($D$45/$D$37)*1.3),0)</f>
        <v>#DIV/0!</v>
      </c>
      <c r="H188" s="64" t="e">
        <f>G188*H185</f>
        <v>#DIV/0!</v>
      </c>
      <c r="I188" s="92" t="e">
        <f>IF((($D$51/$D$37)*1.3)&lt;=$D$36,($D$36*($D$46/$D$51))-(($D$46/$D$37)*1.3),0)</f>
        <v>#DIV/0!</v>
      </c>
      <c r="J188" s="64" t="e">
        <f>I188*J185</f>
        <v>#DIV/0!</v>
      </c>
      <c r="K188" s="92" t="e">
        <f>IF((($D$51/$D$37)*1.3)&lt;=$D$36,($D$36*($D$47/$D$51))-(($D$47/$D$37)*1.3),0)</f>
        <v>#DIV/0!</v>
      </c>
      <c r="L188" s="64" t="e">
        <f>K188*L185</f>
        <v>#DIV/0!</v>
      </c>
      <c r="M188" s="92" t="e">
        <f>IF((($D$51/$D$37)*1.3)&lt;=$D$36,($D$36*($D$48/$D$51))-(($D$48/$D$37)*1.3),0)</f>
        <v>#DIV/0!</v>
      </c>
      <c r="N188" s="64" t="e">
        <f>M188*N185</f>
        <v>#DIV/0!</v>
      </c>
      <c r="O188" s="92" t="e">
        <f>IF((($D$51/$D$37)*1.3)&lt;=$D$36,($D$36*($D$49/$D$51))-(($D$49/$D$37)*1.3),0)</f>
        <v>#DIV/0!</v>
      </c>
      <c r="P188" s="64" t="e">
        <f>O188*P185</f>
        <v>#DIV/0!</v>
      </c>
      <c r="Q188" s="92" t="e">
        <f>IF((($D$51/$D$37)*1.3)&lt;=$D$36,($D$36*($D$50/$D$51))-(($D$50/$D$37)*1.3),0)</f>
        <v>#DIV/0!</v>
      </c>
      <c r="R188" s="64" t="e">
        <f>Q188*R185</f>
        <v>#DIV/0!</v>
      </c>
      <c r="S188" s="62"/>
      <c r="T188" s="17"/>
    </row>
    <row r="189" spans="1:20" s="16" customFormat="1" ht="15.75" x14ac:dyDescent="0.25">
      <c r="B189" s="51"/>
      <c r="C189" s="68"/>
      <c r="D189" s="145"/>
      <c r="E189" s="144"/>
      <c r="F189" s="145"/>
      <c r="H189" s="143"/>
      <c r="J189" s="13"/>
    </row>
    <row r="190" spans="1:20" s="16" customFormat="1" ht="15.75" x14ac:dyDescent="0.25">
      <c r="B190" s="51"/>
      <c r="C190" s="51"/>
      <c r="D190" s="51"/>
      <c r="E190" s="51"/>
      <c r="F190" s="51"/>
      <c r="H190" s="143"/>
      <c r="J190" s="18"/>
    </row>
    <row r="191" spans="1:20" ht="16.5" thickBot="1" x14ac:dyDescent="0.3">
      <c r="B191" s="8"/>
      <c r="C191" s="14"/>
      <c r="D191" s="12"/>
      <c r="E191" s="14"/>
      <c r="F191" s="12"/>
      <c r="G191" s="14"/>
      <c r="H191" s="17"/>
      <c r="I191" s="14"/>
      <c r="J191" s="13"/>
      <c r="K191" s="14"/>
      <c r="O191" s="14"/>
    </row>
    <row r="192" spans="1:20" ht="41.25" thickBot="1" x14ac:dyDescent="0.4">
      <c r="A192" s="9"/>
      <c r="B192" s="152" t="s">
        <v>196</v>
      </c>
      <c r="C192" s="154"/>
      <c r="D192" s="153">
        <v>2020</v>
      </c>
      <c r="F192" s="10"/>
      <c r="H192"/>
    </row>
    <row r="193" spans="1:10" ht="15.75" x14ac:dyDescent="0.25">
      <c r="A193" s="2"/>
      <c r="B193" s="95"/>
      <c r="C193" s="94"/>
      <c r="D193" s="96"/>
      <c r="H193"/>
    </row>
    <row r="194" spans="1:10" ht="18.75" customHeight="1" x14ac:dyDescent="0.25">
      <c r="A194" s="2"/>
      <c r="B194" s="36" t="s">
        <v>292</v>
      </c>
      <c r="C194" s="80"/>
      <c r="D194" s="197">
        <f>D43</f>
        <v>0</v>
      </c>
      <c r="F194" s="24" t="s">
        <v>15</v>
      </c>
      <c r="H194"/>
    </row>
    <row r="195" spans="1:10" ht="18.75" customHeight="1" x14ac:dyDescent="0.25">
      <c r="A195" s="2"/>
      <c r="B195" s="74" t="s">
        <v>293</v>
      </c>
      <c r="C195" s="151"/>
      <c r="D195" s="197">
        <f t="shared" ref="D195:D201" si="35">D44</f>
        <v>0</v>
      </c>
      <c r="F195" s="24" t="s">
        <v>15</v>
      </c>
      <c r="H195"/>
    </row>
    <row r="196" spans="1:10" ht="18.75" customHeight="1" x14ac:dyDescent="0.25">
      <c r="A196" s="2"/>
      <c r="B196" s="36" t="s">
        <v>294</v>
      </c>
      <c r="C196" s="80"/>
      <c r="D196" s="197">
        <f t="shared" si="35"/>
        <v>0</v>
      </c>
      <c r="F196" s="24" t="s">
        <v>15</v>
      </c>
      <c r="H196"/>
    </row>
    <row r="197" spans="1:10" ht="18.75" customHeight="1" x14ac:dyDescent="0.25">
      <c r="A197" s="2"/>
      <c r="B197" s="74" t="s">
        <v>295</v>
      </c>
      <c r="C197" s="151"/>
      <c r="D197" s="197">
        <f t="shared" si="35"/>
        <v>0</v>
      </c>
      <c r="F197" s="24" t="s">
        <v>15</v>
      </c>
      <c r="H197"/>
    </row>
    <row r="198" spans="1:10" ht="18.75" customHeight="1" x14ac:dyDescent="0.25">
      <c r="A198" s="2"/>
      <c r="B198" s="36" t="s">
        <v>250</v>
      </c>
      <c r="C198" s="80"/>
      <c r="D198" s="197">
        <f t="shared" si="35"/>
        <v>0</v>
      </c>
      <c r="F198" s="24" t="s">
        <v>15</v>
      </c>
      <c r="H198"/>
    </row>
    <row r="199" spans="1:10" ht="18.75" customHeight="1" x14ac:dyDescent="0.25">
      <c r="A199" s="2"/>
      <c r="B199" s="74" t="s">
        <v>251</v>
      </c>
      <c r="C199" s="151"/>
      <c r="D199" s="197">
        <f t="shared" si="35"/>
        <v>0</v>
      </c>
      <c r="F199" s="24" t="s">
        <v>15</v>
      </c>
      <c r="H199"/>
    </row>
    <row r="200" spans="1:10" ht="18.75" customHeight="1" x14ac:dyDescent="0.25">
      <c r="A200" s="2"/>
      <c r="B200" s="36" t="s">
        <v>296</v>
      </c>
      <c r="C200" s="80"/>
      <c r="D200" s="197">
        <f t="shared" si="35"/>
        <v>0</v>
      </c>
      <c r="F200" s="24" t="s">
        <v>15</v>
      </c>
      <c r="H200"/>
    </row>
    <row r="201" spans="1:10" ht="18.75" customHeight="1" thickBot="1" x14ac:dyDescent="0.3">
      <c r="A201" s="2"/>
      <c r="B201" s="74" t="s">
        <v>297</v>
      </c>
      <c r="C201" s="151"/>
      <c r="D201" s="197">
        <f t="shared" si="35"/>
        <v>0</v>
      </c>
      <c r="F201" s="24" t="s">
        <v>15</v>
      </c>
      <c r="H201"/>
    </row>
    <row r="202" spans="1:10" s="7" customFormat="1" ht="16.5" thickBot="1" x14ac:dyDescent="0.3">
      <c r="B202" s="99" t="s">
        <v>203</v>
      </c>
      <c r="C202" s="177"/>
      <c r="D202" s="202">
        <f>SUM(D194:D201)</f>
        <v>0</v>
      </c>
      <c r="F202" s="72" t="s">
        <v>15</v>
      </c>
    </row>
    <row r="203" spans="1:10" s="7" customFormat="1" ht="6.75" customHeight="1" x14ac:dyDescent="0.2">
      <c r="B203" s="176"/>
      <c r="C203" s="179"/>
      <c r="D203" s="198"/>
      <c r="F203" s="72"/>
    </row>
    <row r="204" spans="1:10" ht="15" x14ac:dyDescent="0.2">
      <c r="B204" s="36" t="s">
        <v>298</v>
      </c>
      <c r="C204" s="180"/>
      <c r="D204" s="199">
        <v>765</v>
      </c>
      <c r="F204" s="24" t="s">
        <v>195</v>
      </c>
      <c r="H204"/>
      <c r="J204" s="7"/>
    </row>
    <row r="205" spans="1:10" s="7" customFormat="1" ht="18" x14ac:dyDescent="0.2">
      <c r="B205" s="36" t="s">
        <v>299</v>
      </c>
      <c r="C205" s="181"/>
      <c r="D205" s="200">
        <v>695</v>
      </c>
      <c r="F205" s="24" t="s">
        <v>195</v>
      </c>
      <c r="G205" s="4"/>
    </row>
    <row r="206" spans="1:10" ht="15" x14ac:dyDescent="0.2">
      <c r="B206" s="36" t="s">
        <v>300</v>
      </c>
      <c r="C206" s="180"/>
      <c r="D206" s="200">
        <v>800</v>
      </c>
      <c r="F206" s="24" t="s">
        <v>195</v>
      </c>
      <c r="H206"/>
      <c r="J206" s="7"/>
    </row>
    <row r="207" spans="1:10" s="7" customFormat="1" ht="18" x14ac:dyDescent="0.2">
      <c r="B207" s="36" t="s">
        <v>301</v>
      </c>
      <c r="C207" s="181"/>
      <c r="D207" s="200">
        <v>735</v>
      </c>
      <c r="F207" s="24" t="s">
        <v>195</v>
      </c>
      <c r="G207" s="4"/>
    </row>
    <row r="208" spans="1:10" ht="15" x14ac:dyDescent="0.2">
      <c r="B208" s="36" t="s">
        <v>252</v>
      </c>
      <c r="C208" s="180"/>
      <c r="D208" s="200">
        <v>785</v>
      </c>
      <c r="F208" s="24" t="s">
        <v>195</v>
      </c>
      <c r="H208"/>
      <c r="J208" s="7"/>
    </row>
    <row r="209" spans="1:15" s="7" customFormat="1" ht="18" x14ac:dyDescent="0.2">
      <c r="B209" s="36" t="s">
        <v>253</v>
      </c>
      <c r="C209" s="181"/>
      <c r="D209" s="200">
        <v>800</v>
      </c>
      <c r="F209" s="24" t="s">
        <v>195</v>
      </c>
      <c r="G209" s="4"/>
    </row>
    <row r="210" spans="1:15" ht="15" x14ac:dyDescent="0.2">
      <c r="B210" s="36" t="s">
        <v>237</v>
      </c>
      <c r="C210" s="180"/>
      <c r="D210" s="200">
        <v>800</v>
      </c>
      <c r="F210" s="24" t="s">
        <v>195</v>
      </c>
      <c r="H210"/>
      <c r="J210" s="7"/>
    </row>
    <row r="211" spans="1:15" s="7" customFormat="1" ht="18.75" thickBot="1" x14ac:dyDescent="0.25">
      <c r="B211" s="75" t="s">
        <v>238</v>
      </c>
      <c r="C211" s="182"/>
      <c r="D211" s="201">
        <v>830</v>
      </c>
      <c r="F211" s="24" t="s">
        <v>195</v>
      </c>
      <c r="G211" s="4"/>
    </row>
    <row r="212" spans="1:15" ht="19.5" thickBot="1" x14ac:dyDescent="0.3">
      <c r="B212" s="75" t="s">
        <v>255</v>
      </c>
      <c r="C212" s="98"/>
      <c r="D212" s="178">
        <f>IF($D$194&gt;0,$D$204*($D$194/$D$202),0)+IF($D$195&gt;0,$D$205*($D$195/$D$202),0)+IF($D$196&gt;0,$D$206*($D$196/$D$202),0)+IF($D$197&gt;0,$D$207*($D$197/$D$202),0)+IF($D$198&gt;0,$D$208*($D$198/$D$202),0)+IF($D$199&gt;0,$D$209*($D$199/$D$202),0)+IF($D$200&gt;0,$D$210*($D$200/$D$202),0)+IF($D$201&gt;0,$D$211*($D$201/$D$202),0)</f>
        <v>0</v>
      </c>
      <c r="F212" s="24" t="s">
        <v>195</v>
      </c>
      <c r="G212" s="4"/>
      <c r="H212"/>
      <c r="J212" s="7"/>
    </row>
    <row r="213" spans="1:15" x14ac:dyDescent="0.2">
      <c r="B213" s="8"/>
      <c r="C213" s="14"/>
      <c r="D213" s="12"/>
      <c r="E213" s="14"/>
      <c r="F213" s="12"/>
      <c r="G213" s="14"/>
      <c r="H213" s="17"/>
      <c r="I213" s="14"/>
      <c r="J213" s="7"/>
      <c r="K213" s="14"/>
      <c r="O213" s="14"/>
    </row>
    <row r="214" spans="1:15" x14ac:dyDescent="0.2">
      <c r="B214" s="8"/>
      <c r="C214" s="14"/>
      <c r="D214" s="14"/>
      <c r="E214" s="14"/>
      <c r="F214" s="14"/>
      <c r="G214" s="14"/>
      <c r="H214" s="17"/>
      <c r="I214" s="14"/>
      <c r="J214" s="7"/>
      <c r="K214" s="14"/>
      <c r="O214" s="14"/>
    </row>
    <row r="215" spans="1:15" ht="16.5" thickBot="1" x14ac:dyDescent="0.3">
      <c r="B215" s="8"/>
      <c r="C215" s="14"/>
      <c r="D215" s="14"/>
      <c r="E215" s="14"/>
      <c r="F215" s="14"/>
      <c r="G215" s="14"/>
      <c r="H215" s="17"/>
      <c r="I215" s="14"/>
      <c r="J215" s="13"/>
      <c r="K215" s="14"/>
      <c r="O215" s="14"/>
    </row>
    <row r="216" spans="1:15" ht="48" customHeight="1" thickBot="1" x14ac:dyDescent="0.4">
      <c r="A216" s="2"/>
      <c r="B216" s="140" t="s">
        <v>198</v>
      </c>
      <c r="C216" s="231">
        <v>2020</v>
      </c>
      <c r="D216" s="226"/>
      <c r="E216" s="16"/>
      <c r="F216" s="4"/>
      <c r="G216" s="16"/>
      <c r="H216"/>
    </row>
    <row r="217" spans="1:15" ht="15.75" x14ac:dyDescent="0.25">
      <c r="A217" s="2"/>
      <c r="B217" s="141"/>
      <c r="C217" s="193" t="s">
        <v>193</v>
      </c>
      <c r="D217" s="86" t="s">
        <v>7</v>
      </c>
      <c r="E217" s="16"/>
      <c r="F217" s="2"/>
      <c r="G217" s="16"/>
      <c r="H217"/>
    </row>
    <row r="218" spans="1:15" ht="15.75" x14ac:dyDescent="0.25">
      <c r="B218" s="74" t="s">
        <v>186</v>
      </c>
      <c r="C218" s="150" t="e">
        <f>D218/D$226</f>
        <v>#DIV/0!</v>
      </c>
      <c r="D218" s="185">
        <f>IF((SUM(Leveringsplan!B$15:B35)*(D$38/100))&lt;=D202,(((SUM(Leveringsplan!B15:B35)*(D$38/100)*D212))),(((SUM(Leveringsplan!B15:B35)*(D$38/100)*D212)))*(D202/(SUM(Leveringsplan!B15:B35)*(D$38/100))))</f>
        <v>0</v>
      </c>
      <c r="E218" s="3"/>
      <c r="F218" s="19"/>
      <c r="H218"/>
    </row>
    <row r="219" spans="1:15" ht="15.75" x14ac:dyDescent="0.25">
      <c r="B219" s="74" t="s">
        <v>187</v>
      </c>
      <c r="C219" s="150" t="e">
        <f t="shared" ref="C219:C226" si="36">D219/D$226</f>
        <v>#DIV/0!</v>
      </c>
      <c r="D219" s="185">
        <f>IF((SUM(Leveringsplan!B$15:B66)*(D$38/100))&lt;=D202,(((SUM(Leveringsplan!B36:B66)*(D$38/100)*D212))),(((SUM(Leveringsplan!B36:B66)*(D$38/100)*D212)))*(IF(((SUM(Leveringsplan!B$15:B35)*(D$38/100))&gt;=D202),0,((D202-((SUM(Leveringsplan!B$15:B35)*(D$38/100))))/(SUM(Leveringsplan!B36:B66)*(D$38/100))))))</f>
        <v>0</v>
      </c>
      <c r="E219" s="3"/>
      <c r="F219" s="76"/>
      <c r="H219"/>
    </row>
    <row r="220" spans="1:15" ht="15.75" x14ac:dyDescent="0.25">
      <c r="B220" s="74" t="s">
        <v>188</v>
      </c>
      <c r="C220" s="150" t="e">
        <f t="shared" si="36"/>
        <v>#DIV/0!</v>
      </c>
      <c r="D220" s="185">
        <f>IF((SUM(Leveringsplan!B$15:B97)*(D$38/100))&lt;=D202,(((SUM(Leveringsplan!B67:B97)*(D$38/100)*D212))),(((SUM(Leveringsplan!B67:B97)*(D$38/100)*D212)))*(IF(((SUM(Leveringsplan!B$15:B66)*(D$38/100))&gt;=D202),0,((D202-((SUM(Leveringsplan!B$15:B66)*(D$38/100))))/(SUM(Leveringsplan!B67:B97)*(D$38/100))))))</f>
        <v>0</v>
      </c>
      <c r="F220" s="76"/>
      <c r="H220"/>
    </row>
    <row r="221" spans="1:15" ht="15.75" x14ac:dyDescent="0.25">
      <c r="B221" s="74" t="s">
        <v>189</v>
      </c>
      <c r="C221" s="150" t="e">
        <f t="shared" si="36"/>
        <v>#DIV/0!</v>
      </c>
      <c r="D221" s="185">
        <f>IF((SUM(Leveringsplan!B$15:B128)*(D$38/100))&lt;=D202,(((SUM(Leveringsplan!B98:B128)*(D$38/100)*D212))),(((SUM(Leveringsplan!B98:B128)*(D$38/100)*D212)))*(IF(((SUM(Leveringsplan!B$15:B97)*(D$38/100))&gt;=D202),0,((D202-((SUM(Leveringsplan!B$15:B97)*(D$38/100))))/(SUM(Leveringsplan!B98:B128)*(D$38/100))))))</f>
        <v>0</v>
      </c>
      <c r="F221" s="76"/>
      <c r="H221"/>
    </row>
    <row r="222" spans="1:15" ht="15.75" x14ac:dyDescent="0.25">
      <c r="B222" s="74" t="s">
        <v>185</v>
      </c>
      <c r="C222" s="150" t="e">
        <f t="shared" si="36"/>
        <v>#DIV/0!</v>
      </c>
      <c r="D222" s="185">
        <f>IF((SUM(Leveringsplan!B$15:B159)*(D$38/100))&lt;=D202,(((SUM(Leveringsplan!B129:B159)*(D$38/100)*D212))),(((SUM(Leveringsplan!B129:B159)*(D$38/100)*D212)))*(IF(((SUM(Leveringsplan!B$15:B128)*(D$38/100))&gt;=D202),0,((D202-((SUM(Leveringsplan!B$15:B128)*(D$38/100))))/(SUM(Leveringsplan!B129:B159)*(D$38/100))))))</f>
        <v>0</v>
      </c>
      <c r="F222" s="76"/>
      <c r="H222"/>
    </row>
    <row r="223" spans="1:15" ht="16.5" thickBot="1" x14ac:dyDescent="0.3">
      <c r="B223" s="74" t="s">
        <v>304</v>
      </c>
      <c r="C223" s="195" t="e">
        <f t="shared" ref="C223" si="37">D223/D$226</f>
        <v>#DIV/0!</v>
      </c>
      <c r="D223" s="97">
        <f>IF((SUM(Leveringsplan!B$15:B179)*(D$38/100))&lt;=D202,(((SUM(Leveringsplan!B160:B179)*(D$38/100)*D212))),(((SUM(Leveringsplan!B160:B179)*(D$38/100)*D212)))*(IF(((SUM(Leveringsplan!B$15:B159)*(D$38/100))&gt;=D202),0,((D202-((SUM(Leveringsplan!B$15:B159)*(D$38/100))))/(SUM(Leveringsplan!B160:B179)*(D$38/100))))))</f>
        <v>0</v>
      </c>
      <c r="F223" s="76"/>
      <c r="H223"/>
    </row>
    <row r="224" spans="1:15" ht="16.5" thickBot="1" x14ac:dyDescent="0.3">
      <c r="B224" s="135" t="s">
        <v>254</v>
      </c>
      <c r="C224" s="196" t="e">
        <f t="shared" si="36"/>
        <v>#DIV/0!</v>
      </c>
      <c r="D224" s="186">
        <f>SUM(D218:D223)</f>
        <v>0</v>
      </c>
      <c r="F224" s="76"/>
      <c r="H224"/>
    </row>
    <row r="225" spans="2:15" ht="16.5" thickBot="1" x14ac:dyDescent="0.3">
      <c r="B225" s="194" t="s">
        <v>228</v>
      </c>
      <c r="C225" s="224" t="e">
        <f t="shared" si="36"/>
        <v>#DIV/0!</v>
      </c>
      <c r="D225" s="186" t="e">
        <f>(D135+F135+H135+J135+L135+N135+P135+R135+D150+F150+H150+J150+L150+N150+P150+R150+D169+F169+H169+J169+L169+N169+P169+R169+D188+F188+H188+J188+L188+N188+P188+R188)-D224</f>
        <v>#DIV/0!</v>
      </c>
      <c r="F225" s="76"/>
      <c r="H225"/>
    </row>
    <row r="226" spans="2:15" ht="16.5" thickBot="1" x14ac:dyDescent="0.3">
      <c r="B226" s="135" t="s">
        <v>190</v>
      </c>
      <c r="C226" s="196" t="e">
        <f t="shared" si="36"/>
        <v>#DIV/0!</v>
      </c>
      <c r="D226" s="186" t="e">
        <f>SUM(D224:D225)</f>
        <v>#DIV/0!</v>
      </c>
      <c r="F226" s="76"/>
      <c r="H226"/>
    </row>
    <row r="227" spans="2:15" s="1" customFormat="1" ht="15.75" x14ac:dyDescent="0.25">
      <c r="B227" s="51"/>
      <c r="C227" s="68"/>
      <c r="D227" s="13"/>
      <c r="E227" s="68"/>
      <c r="F227" s="13"/>
      <c r="G227" s="11"/>
      <c r="H227" s="4"/>
    </row>
    <row r="228" spans="2:15" ht="15.75" x14ac:dyDescent="0.25">
      <c r="B228" s="76"/>
      <c r="C228" s="14"/>
      <c r="D228" s="14"/>
      <c r="E228" s="14"/>
      <c r="F228" s="14"/>
      <c r="G228" s="14"/>
      <c r="H228" s="17"/>
      <c r="I228" s="14"/>
      <c r="J228" s="13"/>
      <c r="K228" s="14"/>
      <c r="O228" s="14"/>
    </row>
    <row r="229" spans="2:15" ht="15.75" x14ac:dyDescent="0.25">
      <c r="B229" s="76"/>
      <c r="C229" s="14"/>
      <c r="D229" s="14"/>
      <c r="E229" s="14"/>
      <c r="F229" s="14"/>
      <c r="G229" s="14"/>
      <c r="H229" s="17"/>
      <c r="I229" s="14"/>
      <c r="J229" s="13"/>
      <c r="K229" s="14"/>
      <c r="O229" s="14"/>
    </row>
    <row r="230" spans="2:15" x14ac:dyDescent="0.2">
      <c r="C230" s="14"/>
      <c r="D230" s="14"/>
      <c r="E230" s="14"/>
      <c r="F230" s="14"/>
      <c r="G230" s="14"/>
      <c r="H230" s="17"/>
      <c r="I230" s="14"/>
      <c r="J230" s="14"/>
      <c r="K230" s="14"/>
      <c r="O230" s="14"/>
    </row>
    <row r="231" spans="2:15" ht="15.75" x14ac:dyDescent="0.25">
      <c r="C231" s="14"/>
      <c r="D231" s="14"/>
      <c r="E231" s="14"/>
      <c r="F231" s="14"/>
      <c r="G231" s="14"/>
      <c r="H231" s="17"/>
      <c r="I231" s="14"/>
      <c r="J231" s="13"/>
      <c r="K231" s="14"/>
      <c r="O231" s="14"/>
    </row>
    <row r="232" spans="2:15" x14ac:dyDescent="0.2">
      <c r="C232" s="14"/>
      <c r="D232" s="14"/>
      <c r="E232" s="14"/>
      <c r="F232" s="14"/>
      <c r="G232" s="14"/>
      <c r="H232" s="17"/>
      <c r="I232" s="14"/>
      <c r="J232" s="14"/>
      <c r="K232" s="14"/>
      <c r="O232" s="14"/>
    </row>
    <row r="233" spans="2:15" x14ac:dyDescent="0.2">
      <c r="C233" s="14"/>
      <c r="D233" s="14"/>
      <c r="E233" s="14"/>
      <c r="F233" s="14"/>
      <c r="G233" s="14"/>
      <c r="H233" s="17"/>
      <c r="I233" s="14"/>
      <c r="J233" s="14"/>
      <c r="K233" s="14"/>
      <c r="O233" s="14"/>
    </row>
    <row r="234" spans="2:15" x14ac:dyDescent="0.2">
      <c r="C234" s="14"/>
      <c r="D234" s="14"/>
      <c r="E234" s="14"/>
      <c r="F234" s="14"/>
      <c r="G234" s="14"/>
      <c r="H234" s="17"/>
      <c r="I234" s="14"/>
      <c r="J234" s="14"/>
      <c r="K234" s="14"/>
      <c r="O234" s="14"/>
    </row>
    <row r="235" spans="2:15" x14ac:dyDescent="0.2">
      <c r="C235" s="14"/>
      <c r="D235" s="14"/>
      <c r="E235" s="14"/>
      <c r="F235" s="14"/>
      <c r="G235" s="14"/>
      <c r="H235" s="17"/>
      <c r="I235" s="14"/>
      <c r="J235" s="14"/>
      <c r="K235" s="14"/>
      <c r="O235" s="14"/>
    </row>
    <row r="236" spans="2:15" x14ac:dyDescent="0.2">
      <c r="C236" s="14"/>
      <c r="D236" s="14"/>
      <c r="E236" s="14"/>
      <c r="F236" s="14"/>
      <c r="G236" s="14"/>
      <c r="H236" s="17"/>
      <c r="I236" s="14"/>
      <c r="J236" s="14"/>
      <c r="K236" s="14"/>
      <c r="O236" s="14"/>
    </row>
  </sheetData>
  <mergeCells count="38">
    <mergeCell ref="C216:D216"/>
    <mergeCell ref="K120:L120"/>
    <mergeCell ref="M120:N120"/>
    <mergeCell ref="K146:L146"/>
    <mergeCell ref="M146:N146"/>
    <mergeCell ref="K154:L154"/>
    <mergeCell ref="M154:N154"/>
    <mergeCell ref="K173:L173"/>
    <mergeCell ref="M173:N173"/>
    <mergeCell ref="E146:F146"/>
    <mergeCell ref="G120:H120"/>
    <mergeCell ref="E154:F154"/>
    <mergeCell ref="G154:H154"/>
    <mergeCell ref="I154:J154"/>
    <mergeCell ref="G146:H146"/>
    <mergeCell ref="C146:D146"/>
    <mergeCell ref="Q154:R154"/>
    <mergeCell ref="C173:D173"/>
    <mergeCell ref="E173:F173"/>
    <mergeCell ref="G173:H173"/>
    <mergeCell ref="I173:J173"/>
    <mergeCell ref="O173:P173"/>
    <mergeCell ref="Q173:R173"/>
    <mergeCell ref="C154:D154"/>
    <mergeCell ref="O154:P154"/>
    <mergeCell ref="H1:I1"/>
    <mergeCell ref="C34:D34"/>
    <mergeCell ref="C120:D120"/>
    <mergeCell ref="H2:I2"/>
    <mergeCell ref="Q120:R120"/>
    <mergeCell ref="D4:I4"/>
    <mergeCell ref="E120:F120"/>
    <mergeCell ref="H3:I3"/>
    <mergeCell ref="Q146:R146"/>
    <mergeCell ref="O120:P120"/>
    <mergeCell ref="O146:P146"/>
    <mergeCell ref="I120:J120"/>
    <mergeCell ref="I146:J146"/>
  </mergeCells>
  <phoneticPr fontId="4" type="noConversion"/>
  <pageMargins left="0.55000000000000004" right="0.62" top="0.56999999999999995" bottom="0.56999999999999995" header="0.51181102362204722" footer="0.51181102362204722"/>
  <pageSetup paperSize="9" scale="34"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K188"/>
  <sheetViews>
    <sheetView workbookViewId="0">
      <pane ySplit="14" topLeftCell="A15" activePane="bottomLeft" state="frozen"/>
      <selection pane="bottomLeft"/>
    </sheetView>
  </sheetViews>
  <sheetFormatPr defaultColWidth="9.140625" defaultRowHeight="15" x14ac:dyDescent="0.2"/>
  <cols>
    <col min="1" max="1" width="19.140625" style="24" customWidth="1"/>
    <col min="2" max="2" width="8.85546875" style="33" customWidth="1"/>
    <col min="3" max="3" width="6.140625" style="24" customWidth="1"/>
    <col min="4" max="4" width="10.7109375" style="24" customWidth="1"/>
    <col min="5" max="5" width="12.7109375" style="33" customWidth="1"/>
    <col min="6" max="6" width="10.7109375" style="24" customWidth="1"/>
    <col min="7" max="7" width="12.7109375" style="24" customWidth="1"/>
    <col min="8" max="8" width="5.140625" style="24" customWidth="1"/>
    <col min="9" max="9" width="2.5703125" style="24" customWidth="1"/>
    <col min="10" max="16384" width="9.140625" style="24"/>
  </cols>
  <sheetData>
    <row r="1" spans="1:8" ht="24" thickBot="1" x14ac:dyDescent="0.4">
      <c r="A1" s="70" t="s">
        <v>33</v>
      </c>
    </row>
    <row r="2" spans="1:8" s="19" customFormat="1" ht="15.75" x14ac:dyDescent="0.25">
      <c r="B2" s="29"/>
      <c r="C2" s="24"/>
      <c r="E2" s="29"/>
      <c r="F2" s="29"/>
      <c r="G2" s="58">
        <v>2020</v>
      </c>
      <c r="H2" s="51"/>
    </row>
    <row r="3" spans="1:8" s="19" customFormat="1" ht="16.5" thickBot="1" x14ac:dyDescent="0.3">
      <c r="A3" s="2" t="s">
        <v>194</v>
      </c>
      <c r="B3" s="29"/>
      <c r="C3" s="24"/>
      <c r="E3" s="29"/>
      <c r="F3" s="29"/>
      <c r="G3" s="59">
        <f>Forside!D40</f>
        <v>0</v>
      </c>
      <c r="H3" s="19" t="s">
        <v>0</v>
      </c>
    </row>
    <row r="4" spans="1:8" s="19" customFormat="1" ht="15.75" x14ac:dyDescent="0.25">
      <c r="A4" s="102" t="s">
        <v>199</v>
      </c>
      <c r="B4" s="103"/>
      <c r="C4" s="104"/>
      <c r="D4" s="102"/>
      <c r="E4" s="29"/>
      <c r="F4" s="29"/>
      <c r="G4" s="13"/>
    </row>
    <row r="5" spans="1:8" s="19" customFormat="1" ht="15.75" x14ac:dyDescent="0.25">
      <c r="B5" s="29"/>
      <c r="C5" s="24"/>
      <c r="E5" s="29"/>
      <c r="F5" s="29"/>
      <c r="G5" s="13"/>
    </row>
    <row r="6" spans="1:8" s="19" customFormat="1" ht="15.75" x14ac:dyDescent="0.25">
      <c r="B6" s="29"/>
      <c r="C6" s="24"/>
      <c r="E6" s="29"/>
      <c r="F6" s="29"/>
      <c r="G6" s="13"/>
    </row>
    <row r="7" spans="1:8" s="19" customFormat="1" ht="15.75" x14ac:dyDescent="0.25">
      <c r="B7" s="29"/>
      <c r="C7" s="24"/>
      <c r="E7" s="29"/>
      <c r="F7" s="29"/>
      <c r="G7" s="13"/>
    </row>
    <row r="8" spans="1:8" s="19" customFormat="1" x14ac:dyDescent="0.2">
      <c r="B8" s="29"/>
      <c r="C8" s="24"/>
      <c r="E8" s="29"/>
      <c r="F8" s="29"/>
      <c r="G8" s="30"/>
      <c r="H8" s="30"/>
    </row>
    <row r="9" spans="1:8" s="19" customFormat="1" x14ac:dyDescent="0.2">
      <c r="B9" s="29"/>
      <c r="C9" s="24"/>
      <c r="E9" s="29"/>
    </row>
    <row r="10" spans="1:8" s="2" customFormat="1" ht="16.5" thickBot="1" x14ac:dyDescent="0.3">
      <c r="A10" s="25"/>
      <c r="B10" s="26"/>
      <c r="C10" s="35"/>
      <c r="E10" s="26"/>
    </row>
    <row r="11" spans="1:8" s="19" customFormat="1" ht="18" x14ac:dyDescent="0.25">
      <c r="A11" s="232">
        <v>2020</v>
      </c>
      <c r="B11" s="233"/>
      <c r="C11" s="233"/>
      <c r="D11" s="233"/>
      <c r="E11" s="233"/>
      <c r="F11" s="233"/>
      <c r="G11" s="233"/>
      <c r="H11" s="234"/>
    </row>
    <row r="12" spans="1:8" s="19" customFormat="1" ht="15.75" x14ac:dyDescent="0.25">
      <c r="A12" s="36"/>
      <c r="B12" s="37"/>
      <c r="C12" s="38"/>
      <c r="D12" s="235" t="s">
        <v>163</v>
      </c>
      <c r="E12" s="235"/>
      <c r="F12" s="235" t="s">
        <v>163</v>
      </c>
      <c r="G12" s="235"/>
      <c r="H12" s="39"/>
    </row>
    <row r="13" spans="1:8" s="19" customFormat="1" ht="15.75" x14ac:dyDescent="0.25">
      <c r="A13" s="36"/>
      <c r="B13" s="37"/>
      <c r="C13" s="38"/>
      <c r="D13" s="235" t="s">
        <v>161</v>
      </c>
      <c r="E13" s="235"/>
      <c r="F13" s="235" t="s">
        <v>162</v>
      </c>
      <c r="G13" s="235"/>
      <c r="H13" s="39"/>
    </row>
    <row r="14" spans="1:8" s="19" customFormat="1" ht="15.75" x14ac:dyDescent="0.25">
      <c r="A14" s="36"/>
      <c r="B14" s="37"/>
      <c r="C14" s="38"/>
      <c r="D14" s="40" t="s">
        <v>164</v>
      </c>
      <c r="E14" s="41" t="s">
        <v>165</v>
      </c>
      <c r="F14" s="40" t="s">
        <v>164</v>
      </c>
      <c r="G14" s="40" t="s">
        <v>165</v>
      </c>
      <c r="H14" s="39"/>
    </row>
    <row r="15" spans="1:8" s="19" customFormat="1" ht="15.75" x14ac:dyDescent="0.25">
      <c r="A15" s="36" t="s">
        <v>34</v>
      </c>
      <c r="B15" s="28"/>
      <c r="C15" s="38" t="s">
        <v>0</v>
      </c>
      <c r="D15" s="42">
        <v>65.650000000000006</v>
      </c>
      <c r="E15" s="31">
        <f>B15*D15</f>
        <v>0</v>
      </c>
      <c r="F15" s="42"/>
      <c r="G15" s="43"/>
      <c r="H15" s="44" t="s">
        <v>2</v>
      </c>
    </row>
    <row r="16" spans="1:8" s="19" customFormat="1" ht="15.75" x14ac:dyDescent="0.25">
      <c r="A16" s="36" t="s">
        <v>35</v>
      </c>
      <c r="B16" s="28"/>
      <c r="C16" s="38" t="s">
        <v>0</v>
      </c>
      <c r="D16" s="42">
        <v>62.52</v>
      </c>
      <c r="E16" s="31">
        <f t="shared" ref="E16:E45" si="0">B16*D16</f>
        <v>0</v>
      </c>
      <c r="F16" s="42"/>
      <c r="G16" s="37"/>
      <c r="H16" s="44" t="s">
        <v>2</v>
      </c>
    </row>
    <row r="17" spans="1:8" s="19" customFormat="1" ht="15.75" x14ac:dyDescent="0.25">
      <c r="A17" s="36" t="s">
        <v>36</v>
      </c>
      <c r="B17" s="28"/>
      <c r="C17" s="38" t="s">
        <v>0</v>
      </c>
      <c r="D17" s="42">
        <v>59.39</v>
      </c>
      <c r="E17" s="31">
        <f t="shared" si="0"/>
        <v>0</v>
      </c>
      <c r="F17" s="42"/>
      <c r="G17" s="37"/>
      <c r="H17" s="44" t="s">
        <v>2</v>
      </c>
    </row>
    <row r="18" spans="1:8" s="19" customFormat="1" ht="15.75" x14ac:dyDescent="0.25">
      <c r="A18" s="36" t="s">
        <v>37</v>
      </c>
      <c r="B18" s="28"/>
      <c r="C18" s="38" t="s">
        <v>0</v>
      </c>
      <c r="D18" s="42">
        <v>56.26</v>
      </c>
      <c r="E18" s="31">
        <f t="shared" si="0"/>
        <v>0</v>
      </c>
      <c r="F18" s="42"/>
      <c r="G18" s="37"/>
      <c r="H18" s="44" t="s">
        <v>2</v>
      </c>
    </row>
    <row r="19" spans="1:8" s="19" customFormat="1" ht="15.75" x14ac:dyDescent="0.25">
      <c r="A19" s="36" t="s">
        <v>38</v>
      </c>
      <c r="B19" s="28"/>
      <c r="C19" s="38" t="s">
        <v>0</v>
      </c>
      <c r="D19" s="42">
        <v>53.13</v>
      </c>
      <c r="E19" s="31">
        <f t="shared" si="0"/>
        <v>0</v>
      </c>
      <c r="F19" s="42"/>
      <c r="G19" s="37"/>
      <c r="H19" s="44" t="s">
        <v>2</v>
      </c>
    </row>
    <row r="20" spans="1:8" s="19" customFormat="1" ht="15.75" x14ac:dyDescent="0.25">
      <c r="A20" s="36" t="s">
        <v>16</v>
      </c>
      <c r="B20" s="28"/>
      <c r="C20" s="38" t="s">
        <v>0</v>
      </c>
      <c r="D20" s="42">
        <v>50</v>
      </c>
      <c r="E20" s="31">
        <f t="shared" si="0"/>
        <v>0</v>
      </c>
      <c r="F20" s="42"/>
      <c r="G20" s="43"/>
      <c r="H20" s="44" t="s">
        <v>2</v>
      </c>
    </row>
    <row r="21" spans="1:8" s="19" customFormat="1" ht="15.75" x14ac:dyDescent="0.25">
      <c r="A21" s="36" t="s">
        <v>17</v>
      </c>
      <c r="B21" s="28"/>
      <c r="C21" s="38" t="s">
        <v>0</v>
      </c>
      <c r="D21" s="42">
        <v>46.88</v>
      </c>
      <c r="E21" s="31">
        <f t="shared" si="0"/>
        <v>0</v>
      </c>
      <c r="F21" s="42"/>
      <c r="G21" s="37"/>
      <c r="H21" s="44" t="s">
        <v>2</v>
      </c>
    </row>
    <row r="22" spans="1:8" s="19" customFormat="1" ht="15.75" x14ac:dyDescent="0.25">
      <c r="A22" s="36" t="s">
        <v>18</v>
      </c>
      <c r="B22" s="28"/>
      <c r="C22" s="38" t="s">
        <v>0</v>
      </c>
      <c r="D22" s="42">
        <v>43.75</v>
      </c>
      <c r="E22" s="31">
        <f t="shared" si="0"/>
        <v>0</v>
      </c>
      <c r="F22" s="42"/>
      <c r="G22" s="37"/>
      <c r="H22" s="44" t="s">
        <v>2</v>
      </c>
    </row>
    <row r="23" spans="1:8" s="19" customFormat="1" ht="15.75" x14ac:dyDescent="0.25">
      <c r="A23" s="36" t="s">
        <v>19</v>
      </c>
      <c r="B23" s="28"/>
      <c r="C23" s="38" t="s">
        <v>0</v>
      </c>
      <c r="D23" s="42">
        <v>40.630000000000003</v>
      </c>
      <c r="E23" s="31">
        <f t="shared" si="0"/>
        <v>0</v>
      </c>
      <c r="F23" s="42"/>
      <c r="G23" s="37"/>
      <c r="H23" s="44" t="s">
        <v>2</v>
      </c>
    </row>
    <row r="24" spans="1:8" s="19" customFormat="1" ht="15.75" x14ac:dyDescent="0.25">
      <c r="A24" s="36" t="s">
        <v>20</v>
      </c>
      <c r="B24" s="28"/>
      <c r="C24" s="38" t="s">
        <v>0</v>
      </c>
      <c r="D24" s="42">
        <v>37.5</v>
      </c>
      <c r="E24" s="31">
        <f t="shared" si="0"/>
        <v>0</v>
      </c>
      <c r="F24" s="42"/>
      <c r="G24" s="37"/>
      <c r="H24" s="44" t="s">
        <v>2</v>
      </c>
    </row>
    <row r="25" spans="1:8" s="19" customFormat="1" ht="15.75" x14ac:dyDescent="0.25">
      <c r="A25" s="36" t="s">
        <v>21</v>
      </c>
      <c r="B25" s="28"/>
      <c r="C25" s="38" t="s">
        <v>0</v>
      </c>
      <c r="D25" s="42">
        <v>34.380000000000003</v>
      </c>
      <c r="E25" s="31">
        <f t="shared" si="0"/>
        <v>0</v>
      </c>
      <c r="F25" s="42"/>
      <c r="G25" s="37"/>
      <c r="H25" s="44" t="s">
        <v>2</v>
      </c>
    </row>
    <row r="26" spans="1:8" s="19" customFormat="1" ht="15.75" x14ac:dyDescent="0.25">
      <c r="A26" s="36" t="s">
        <v>22</v>
      </c>
      <c r="B26" s="28"/>
      <c r="C26" s="38" t="s">
        <v>0</v>
      </c>
      <c r="D26" s="42">
        <v>31.25</v>
      </c>
      <c r="E26" s="31">
        <f t="shared" si="0"/>
        <v>0</v>
      </c>
      <c r="F26" s="42"/>
      <c r="G26" s="37"/>
      <c r="H26" s="44" t="s">
        <v>2</v>
      </c>
    </row>
    <row r="27" spans="1:8" s="19" customFormat="1" ht="15.75" x14ac:dyDescent="0.25">
      <c r="A27" s="36" t="s">
        <v>23</v>
      </c>
      <c r="B27" s="28"/>
      <c r="C27" s="38" t="s">
        <v>0</v>
      </c>
      <c r="D27" s="42">
        <v>28.13</v>
      </c>
      <c r="E27" s="31">
        <f t="shared" si="0"/>
        <v>0</v>
      </c>
      <c r="F27" s="42"/>
      <c r="G27" s="37"/>
      <c r="H27" s="44" t="s">
        <v>2</v>
      </c>
    </row>
    <row r="28" spans="1:8" s="19" customFormat="1" ht="15.75" x14ac:dyDescent="0.25">
      <c r="A28" s="36" t="s">
        <v>24</v>
      </c>
      <c r="B28" s="28"/>
      <c r="C28" s="38" t="s">
        <v>0</v>
      </c>
      <c r="D28" s="42">
        <v>25</v>
      </c>
      <c r="E28" s="31">
        <f t="shared" si="0"/>
        <v>0</v>
      </c>
      <c r="F28" s="42"/>
      <c r="G28" s="37"/>
      <c r="H28" s="44" t="s">
        <v>2</v>
      </c>
    </row>
    <row r="29" spans="1:8" s="19" customFormat="1" ht="15.75" x14ac:dyDescent="0.25">
      <c r="A29" s="36" t="s">
        <v>25</v>
      </c>
      <c r="B29" s="28"/>
      <c r="C29" s="38" t="s">
        <v>0</v>
      </c>
      <c r="D29" s="42">
        <v>21.88</v>
      </c>
      <c r="E29" s="31">
        <f t="shared" si="0"/>
        <v>0</v>
      </c>
      <c r="F29" s="42"/>
      <c r="G29" s="37"/>
      <c r="H29" s="44" t="s">
        <v>2</v>
      </c>
    </row>
    <row r="30" spans="1:8" s="19" customFormat="1" ht="15.75" x14ac:dyDescent="0.25">
      <c r="A30" s="36" t="s">
        <v>26</v>
      </c>
      <c r="B30" s="28"/>
      <c r="C30" s="38" t="s">
        <v>0</v>
      </c>
      <c r="D30" s="42">
        <v>18.75</v>
      </c>
      <c r="E30" s="31">
        <f t="shared" si="0"/>
        <v>0</v>
      </c>
      <c r="F30" s="42"/>
      <c r="G30" s="37"/>
      <c r="H30" s="44" t="s">
        <v>2</v>
      </c>
    </row>
    <row r="31" spans="1:8" s="19" customFormat="1" ht="15.75" x14ac:dyDescent="0.25">
      <c r="A31" s="36" t="s">
        <v>27</v>
      </c>
      <c r="B31" s="28"/>
      <c r="C31" s="38" t="s">
        <v>0</v>
      </c>
      <c r="D31" s="42">
        <v>15.63</v>
      </c>
      <c r="E31" s="31">
        <f t="shared" si="0"/>
        <v>0</v>
      </c>
      <c r="F31" s="42"/>
      <c r="G31" s="37"/>
      <c r="H31" s="44" t="s">
        <v>2</v>
      </c>
    </row>
    <row r="32" spans="1:8" s="19" customFormat="1" ht="15.75" x14ac:dyDescent="0.25">
      <c r="A32" s="36" t="s">
        <v>28</v>
      </c>
      <c r="B32" s="28"/>
      <c r="C32" s="38" t="s">
        <v>0</v>
      </c>
      <c r="D32" s="42">
        <v>12.5</v>
      </c>
      <c r="E32" s="31">
        <f t="shared" si="0"/>
        <v>0</v>
      </c>
      <c r="F32" s="42"/>
      <c r="G32" s="37"/>
      <c r="H32" s="44" t="s">
        <v>2</v>
      </c>
    </row>
    <row r="33" spans="1:8" s="19" customFormat="1" ht="15.75" x14ac:dyDescent="0.25">
      <c r="A33" s="36" t="s">
        <v>29</v>
      </c>
      <c r="B33" s="28"/>
      <c r="C33" s="38" t="s">
        <v>0</v>
      </c>
      <c r="D33" s="42">
        <v>11.63</v>
      </c>
      <c r="E33" s="31">
        <f t="shared" si="0"/>
        <v>0</v>
      </c>
      <c r="F33" s="42"/>
      <c r="G33" s="37"/>
      <c r="H33" s="44" t="s">
        <v>2</v>
      </c>
    </row>
    <row r="34" spans="1:8" s="19" customFormat="1" ht="15.75" x14ac:dyDescent="0.25">
      <c r="A34" s="36" t="s">
        <v>30</v>
      </c>
      <c r="B34" s="28"/>
      <c r="C34" s="38" t="s">
        <v>0</v>
      </c>
      <c r="D34" s="42">
        <v>10.73</v>
      </c>
      <c r="E34" s="31">
        <f t="shared" si="0"/>
        <v>0</v>
      </c>
      <c r="F34" s="42"/>
      <c r="G34" s="37"/>
      <c r="H34" s="44" t="s">
        <v>2</v>
      </c>
    </row>
    <row r="35" spans="1:8" s="19" customFormat="1" ht="15.75" x14ac:dyDescent="0.25">
      <c r="A35" s="36" t="s">
        <v>31</v>
      </c>
      <c r="B35" s="28"/>
      <c r="C35" s="38" t="s">
        <v>0</v>
      </c>
      <c r="D35" s="42">
        <v>9.82</v>
      </c>
      <c r="E35" s="31">
        <f t="shared" si="0"/>
        <v>0</v>
      </c>
      <c r="F35" s="42"/>
      <c r="G35" s="37"/>
      <c r="H35" s="44" t="s">
        <v>2</v>
      </c>
    </row>
    <row r="36" spans="1:8" s="19" customFormat="1" ht="15.75" x14ac:dyDescent="0.25">
      <c r="A36" s="36" t="s">
        <v>39</v>
      </c>
      <c r="B36" s="28"/>
      <c r="C36" s="38" t="s">
        <v>0</v>
      </c>
      <c r="D36" s="45">
        <v>7.15</v>
      </c>
      <c r="E36" s="31">
        <f t="shared" si="0"/>
        <v>0</v>
      </c>
      <c r="F36" s="42"/>
      <c r="G36" s="43"/>
      <c r="H36" s="44" t="s">
        <v>2</v>
      </c>
    </row>
    <row r="37" spans="1:8" s="19" customFormat="1" ht="15.75" x14ac:dyDescent="0.25">
      <c r="A37" s="36" t="s">
        <v>40</v>
      </c>
      <c r="B37" s="28"/>
      <c r="C37" s="38" t="s">
        <v>0</v>
      </c>
      <c r="D37" s="45">
        <v>6.43</v>
      </c>
      <c r="E37" s="31">
        <f t="shared" si="0"/>
        <v>0</v>
      </c>
      <c r="F37" s="42"/>
      <c r="G37" s="37"/>
      <c r="H37" s="44" t="s">
        <v>2</v>
      </c>
    </row>
    <row r="38" spans="1:8" s="19" customFormat="1" ht="15.75" x14ac:dyDescent="0.25">
      <c r="A38" s="36" t="s">
        <v>41</v>
      </c>
      <c r="B38" s="28"/>
      <c r="C38" s="38" t="s">
        <v>0</v>
      </c>
      <c r="D38" s="45">
        <v>5.72</v>
      </c>
      <c r="E38" s="31">
        <f t="shared" si="0"/>
        <v>0</v>
      </c>
      <c r="F38" s="42"/>
      <c r="G38" s="37"/>
      <c r="H38" s="44" t="s">
        <v>2</v>
      </c>
    </row>
    <row r="39" spans="1:8" s="19" customFormat="1" ht="15.75" x14ac:dyDescent="0.25">
      <c r="A39" s="36" t="s">
        <v>42</v>
      </c>
      <c r="B39" s="28"/>
      <c r="C39" s="38" t="s">
        <v>0</v>
      </c>
      <c r="D39" s="42">
        <v>5</v>
      </c>
      <c r="E39" s="31">
        <f t="shared" si="0"/>
        <v>0</v>
      </c>
      <c r="F39" s="42"/>
      <c r="G39" s="37"/>
      <c r="H39" s="44" t="s">
        <v>2</v>
      </c>
    </row>
    <row r="40" spans="1:8" s="19" customFormat="1" ht="15.75" x14ac:dyDescent="0.25">
      <c r="A40" s="36" t="s">
        <v>43</v>
      </c>
      <c r="B40" s="28"/>
      <c r="C40" s="38" t="s">
        <v>0</v>
      </c>
      <c r="D40" s="45">
        <v>4.29</v>
      </c>
      <c r="E40" s="31">
        <f t="shared" si="0"/>
        <v>0</v>
      </c>
      <c r="F40" s="42"/>
      <c r="G40" s="37"/>
      <c r="H40" s="44" t="s">
        <v>2</v>
      </c>
    </row>
    <row r="41" spans="1:8" s="19" customFormat="1" ht="15.75" x14ac:dyDescent="0.25">
      <c r="A41" s="36" t="s">
        <v>44</v>
      </c>
      <c r="B41" s="28"/>
      <c r="C41" s="38" t="s">
        <v>0</v>
      </c>
      <c r="D41" s="45">
        <v>3.58</v>
      </c>
      <c r="E41" s="31">
        <f t="shared" si="0"/>
        <v>0</v>
      </c>
      <c r="F41" s="42"/>
      <c r="G41" s="37"/>
      <c r="H41" s="44" t="s">
        <v>2</v>
      </c>
    </row>
    <row r="42" spans="1:8" s="19" customFormat="1" ht="15.75" x14ac:dyDescent="0.25">
      <c r="A42" s="36" t="s">
        <v>45</v>
      </c>
      <c r="B42" s="28"/>
      <c r="C42" s="38" t="s">
        <v>0</v>
      </c>
      <c r="D42" s="45">
        <v>2.86</v>
      </c>
      <c r="E42" s="31">
        <f t="shared" si="0"/>
        <v>0</v>
      </c>
      <c r="F42" s="42"/>
      <c r="G42" s="37"/>
      <c r="H42" s="44" t="s">
        <v>2</v>
      </c>
    </row>
    <row r="43" spans="1:8" s="19" customFormat="1" ht="15.75" x14ac:dyDescent="0.25">
      <c r="A43" s="36" t="s">
        <v>46</v>
      </c>
      <c r="B43" s="28"/>
      <c r="C43" s="38" t="s">
        <v>0</v>
      </c>
      <c r="D43" s="45">
        <v>2.15</v>
      </c>
      <c r="E43" s="31">
        <f t="shared" si="0"/>
        <v>0</v>
      </c>
      <c r="F43" s="42"/>
      <c r="G43" s="37"/>
      <c r="H43" s="44" t="s">
        <v>2</v>
      </c>
    </row>
    <row r="44" spans="1:8" s="19" customFormat="1" ht="15.75" x14ac:dyDescent="0.25">
      <c r="A44" s="36" t="s">
        <v>47</v>
      </c>
      <c r="B44" s="28"/>
      <c r="C44" s="38" t="s">
        <v>0</v>
      </c>
      <c r="D44" s="45">
        <v>1.43</v>
      </c>
      <c r="E44" s="31">
        <f t="shared" si="0"/>
        <v>0</v>
      </c>
      <c r="F44" s="42"/>
      <c r="G44" s="37"/>
      <c r="H44" s="44" t="s">
        <v>2</v>
      </c>
    </row>
    <row r="45" spans="1:8" s="19" customFormat="1" ht="15.75" x14ac:dyDescent="0.25">
      <c r="A45" s="36" t="s">
        <v>48</v>
      </c>
      <c r="B45" s="28"/>
      <c r="C45" s="38" t="s">
        <v>0</v>
      </c>
      <c r="D45" s="45">
        <v>0.72</v>
      </c>
      <c r="E45" s="31">
        <f t="shared" si="0"/>
        <v>0</v>
      </c>
      <c r="F45" s="42"/>
      <c r="G45" s="37"/>
      <c r="H45" s="44" t="s">
        <v>2</v>
      </c>
    </row>
    <row r="46" spans="1:8" s="19" customFormat="1" x14ac:dyDescent="0.2">
      <c r="A46" s="36" t="s">
        <v>49</v>
      </c>
      <c r="B46" s="28"/>
      <c r="C46" s="38" t="s">
        <v>0</v>
      </c>
      <c r="D46" s="45"/>
      <c r="E46" s="34"/>
      <c r="F46" s="42"/>
      <c r="G46" s="37"/>
      <c r="H46" s="44" t="s">
        <v>2</v>
      </c>
    </row>
    <row r="47" spans="1:8" s="19" customFormat="1" x14ac:dyDescent="0.2">
      <c r="A47" s="36" t="s">
        <v>50</v>
      </c>
      <c r="B47" s="28"/>
      <c r="C47" s="38" t="s">
        <v>0</v>
      </c>
      <c r="D47" s="45"/>
      <c r="E47" s="34"/>
      <c r="F47" s="42"/>
      <c r="G47" s="37"/>
      <c r="H47" s="44" t="s">
        <v>2</v>
      </c>
    </row>
    <row r="48" spans="1:8" s="19" customFormat="1" x14ac:dyDescent="0.2">
      <c r="A48" s="36" t="s">
        <v>51</v>
      </c>
      <c r="B48" s="28"/>
      <c r="C48" s="38" t="s">
        <v>0</v>
      </c>
      <c r="D48" s="45"/>
      <c r="E48" s="34"/>
      <c r="F48" s="42"/>
      <c r="G48" s="37"/>
      <c r="H48" s="44" t="s">
        <v>2</v>
      </c>
    </row>
    <row r="49" spans="1:8" s="19" customFormat="1" x14ac:dyDescent="0.2">
      <c r="A49" s="36" t="s">
        <v>52</v>
      </c>
      <c r="B49" s="28"/>
      <c r="C49" s="38" t="s">
        <v>0</v>
      </c>
      <c r="D49" s="45"/>
      <c r="E49" s="34"/>
      <c r="F49" s="42"/>
      <c r="G49" s="37"/>
      <c r="H49" s="44" t="s">
        <v>2</v>
      </c>
    </row>
    <row r="50" spans="1:8" s="19" customFormat="1" x14ac:dyDescent="0.2">
      <c r="A50" s="36" t="s">
        <v>53</v>
      </c>
      <c r="B50" s="28"/>
      <c r="C50" s="38" t="s">
        <v>0</v>
      </c>
      <c r="D50" s="45"/>
      <c r="E50" s="34"/>
      <c r="F50" s="42"/>
      <c r="G50" s="37"/>
      <c r="H50" s="44" t="s">
        <v>2</v>
      </c>
    </row>
    <row r="51" spans="1:8" s="19" customFormat="1" x14ac:dyDescent="0.2">
      <c r="A51" s="36" t="s">
        <v>54</v>
      </c>
      <c r="B51" s="28"/>
      <c r="C51" s="38" t="s">
        <v>0</v>
      </c>
      <c r="D51" s="45"/>
      <c r="E51" s="34"/>
      <c r="F51" s="42"/>
      <c r="G51" s="43"/>
      <c r="H51" s="44" t="s">
        <v>2</v>
      </c>
    </row>
    <row r="52" spans="1:8" s="19" customFormat="1" x14ac:dyDescent="0.2">
      <c r="A52" s="36" t="s">
        <v>55</v>
      </c>
      <c r="B52" s="28"/>
      <c r="C52" s="38" t="s">
        <v>0</v>
      </c>
      <c r="D52" s="45"/>
      <c r="E52" s="34"/>
      <c r="F52" s="42"/>
      <c r="G52" s="37"/>
      <c r="H52" s="44" t="s">
        <v>2</v>
      </c>
    </row>
    <row r="53" spans="1:8" s="19" customFormat="1" x14ac:dyDescent="0.2">
      <c r="A53" s="36" t="s">
        <v>56</v>
      </c>
      <c r="B53" s="28"/>
      <c r="C53" s="38" t="s">
        <v>0</v>
      </c>
      <c r="D53" s="45"/>
      <c r="E53" s="34"/>
      <c r="F53" s="42"/>
      <c r="G53" s="37"/>
      <c r="H53" s="44" t="s">
        <v>2</v>
      </c>
    </row>
    <row r="54" spans="1:8" s="19" customFormat="1" x14ac:dyDescent="0.2">
      <c r="A54" s="36" t="s">
        <v>57</v>
      </c>
      <c r="B54" s="28"/>
      <c r="C54" s="38" t="s">
        <v>0</v>
      </c>
      <c r="D54" s="45"/>
      <c r="E54" s="34"/>
      <c r="F54" s="42"/>
      <c r="G54" s="37"/>
      <c r="H54" s="44" t="s">
        <v>2</v>
      </c>
    </row>
    <row r="55" spans="1:8" s="19" customFormat="1" x14ac:dyDescent="0.2">
      <c r="A55" s="36" t="s">
        <v>58</v>
      </c>
      <c r="B55" s="28"/>
      <c r="C55" s="38" t="s">
        <v>0</v>
      </c>
      <c r="D55" s="45"/>
      <c r="E55" s="34"/>
      <c r="F55" s="42"/>
      <c r="G55" s="37"/>
      <c r="H55" s="44" t="s">
        <v>2</v>
      </c>
    </row>
    <row r="56" spans="1:8" s="19" customFormat="1" x14ac:dyDescent="0.2">
      <c r="A56" s="36" t="s">
        <v>59</v>
      </c>
      <c r="B56" s="28"/>
      <c r="C56" s="38" t="s">
        <v>0</v>
      </c>
      <c r="D56" s="45"/>
      <c r="E56" s="34"/>
      <c r="F56" s="42"/>
      <c r="G56" s="37"/>
      <c r="H56" s="44" t="s">
        <v>2</v>
      </c>
    </row>
    <row r="57" spans="1:8" s="19" customFormat="1" x14ac:dyDescent="0.2">
      <c r="A57" s="36" t="s">
        <v>60</v>
      </c>
      <c r="B57" s="28"/>
      <c r="C57" s="38" t="s">
        <v>0</v>
      </c>
      <c r="D57" s="45"/>
      <c r="E57" s="34"/>
      <c r="F57" s="42"/>
      <c r="G57" s="37"/>
      <c r="H57" s="44" t="s">
        <v>2</v>
      </c>
    </row>
    <row r="58" spans="1:8" s="19" customFormat="1" x14ac:dyDescent="0.2">
      <c r="A58" s="36" t="s">
        <v>61</v>
      </c>
      <c r="B58" s="28"/>
      <c r="C58" s="38" t="s">
        <v>0</v>
      </c>
      <c r="D58" s="45"/>
      <c r="E58" s="34"/>
      <c r="F58" s="42"/>
      <c r="G58" s="37"/>
      <c r="H58" s="44" t="s">
        <v>2</v>
      </c>
    </row>
    <row r="59" spans="1:8" s="19" customFormat="1" x14ac:dyDescent="0.2">
      <c r="A59" s="36" t="s">
        <v>62</v>
      </c>
      <c r="B59" s="28"/>
      <c r="C59" s="38" t="s">
        <v>0</v>
      </c>
      <c r="D59" s="45"/>
      <c r="E59" s="34"/>
      <c r="F59" s="42"/>
      <c r="G59" s="37"/>
      <c r="H59" s="44" t="s">
        <v>2</v>
      </c>
    </row>
    <row r="60" spans="1:8" s="19" customFormat="1" x14ac:dyDescent="0.2">
      <c r="A60" s="36" t="s">
        <v>63</v>
      </c>
      <c r="B60" s="28"/>
      <c r="C60" s="38" t="s">
        <v>0</v>
      </c>
      <c r="D60" s="45"/>
      <c r="E60" s="34"/>
      <c r="F60" s="42"/>
      <c r="G60" s="37"/>
      <c r="H60" s="44" t="s">
        <v>2</v>
      </c>
    </row>
    <row r="61" spans="1:8" s="19" customFormat="1" x14ac:dyDescent="0.2">
      <c r="A61" s="36" t="s">
        <v>64</v>
      </c>
      <c r="B61" s="28"/>
      <c r="C61" s="38" t="s">
        <v>0</v>
      </c>
      <c r="D61" s="45"/>
      <c r="E61" s="34"/>
      <c r="F61" s="42"/>
      <c r="G61" s="37"/>
      <c r="H61" s="44" t="s">
        <v>2</v>
      </c>
    </row>
    <row r="62" spans="1:8" s="19" customFormat="1" x14ac:dyDescent="0.2">
      <c r="A62" s="36" t="s">
        <v>65</v>
      </c>
      <c r="B62" s="28"/>
      <c r="C62" s="38" t="s">
        <v>0</v>
      </c>
      <c r="D62" s="45"/>
      <c r="E62" s="34"/>
      <c r="F62" s="42"/>
      <c r="G62" s="37"/>
      <c r="H62" s="44" t="s">
        <v>2</v>
      </c>
    </row>
    <row r="63" spans="1:8" s="19" customFormat="1" x14ac:dyDescent="0.2">
      <c r="A63" s="36" t="s">
        <v>66</v>
      </c>
      <c r="B63" s="28"/>
      <c r="C63" s="38" t="s">
        <v>0</v>
      </c>
      <c r="D63" s="45"/>
      <c r="E63" s="34"/>
      <c r="F63" s="42"/>
      <c r="G63" s="37"/>
      <c r="H63" s="44" t="s">
        <v>2</v>
      </c>
    </row>
    <row r="64" spans="1:8" s="19" customFormat="1" x14ac:dyDescent="0.2">
      <c r="A64" s="36" t="s">
        <v>67</v>
      </c>
      <c r="B64" s="28"/>
      <c r="C64" s="38" t="s">
        <v>0</v>
      </c>
      <c r="D64" s="45"/>
      <c r="E64" s="34"/>
      <c r="F64" s="42"/>
      <c r="G64" s="37"/>
      <c r="H64" s="44" t="s">
        <v>2</v>
      </c>
    </row>
    <row r="65" spans="1:8" s="19" customFormat="1" x14ac:dyDescent="0.2">
      <c r="A65" s="36" t="s">
        <v>68</v>
      </c>
      <c r="B65" s="28"/>
      <c r="C65" s="38" t="s">
        <v>0</v>
      </c>
      <c r="D65" s="45"/>
      <c r="E65" s="34"/>
      <c r="F65" s="42"/>
      <c r="G65" s="37"/>
      <c r="H65" s="44" t="s">
        <v>2</v>
      </c>
    </row>
    <row r="66" spans="1:8" s="19" customFormat="1" x14ac:dyDescent="0.2">
      <c r="A66" s="36" t="s">
        <v>69</v>
      </c>
      <c r="B66" s="28"/>
      <c r="C66" s="38" t="s">
        <v>0</v>
      </c>
      <c r="D66" s="45"/>
      <c r="E66" s="34"/>
      <c r="F66" s="42"/>
      <c r="G66" s="37"/>
      <c r="H66" s="44" t="s">
        <v>2</v>
      </c>
    </row>
    <row r="67" spans="1:8" s="19" customFormat="1" x14ac:dyDescent="0.2">
      <c r="A67" s="36" t="s">
        <v>70</v>
      </c>
      <c r="B67" s="28"/>
      <c r="C67" s="38" t="s">
        <v>0</v>
      </c>
      <c r="D67" s="45"/>
      <c r="E67" s="34"/>
      <c r="F67" s="42"/>
      <c r="G67" s="43"/>
      <c r="H67" s="44" t="s">
        <v>2</v>
      </c>
    </row>
    <row r="68" spans="1:8" s="19" customFormat="1" x14ac:dyDescent="0.2">
      <c r="A68" s="36" t="s">
        <v>71</v>
      </c>
      <c r="B68" s="28"/>
      <c r="C68" s="38" t="s">
        <v>0</v>
      </c>
      <c r="D68" s="45"/>
      <c r="E68" s="34"/>
      <c r="F68" s="42"/>
      <c r="G68" s="37"/>
      <c r="H68" s="44" t="s">
        <v>2</v>
      </c>
    </row>
    <row r="69" spans="1:8" s="19" customFormat="1" x14ac:dyDescent="0.2">
      <c r="A69" s="36" t="s">
        <v>72</v>
      </c>
      <c r="B69" s="28"/>
      <c r="C69" s="38" t="s">
        <v>0</v>
      </c>
      <c r="D69" s="45"/>
      <c r="E69" s="34"/>
      <c r="F69" s="42"/>
      <c r="G69" s="37"/>
      <c r="H69" s="44" t="s">
        <v>2</v>
      </c>
    </row>
    <row r="70" spans="1:8" s="19" customFormat="1" x14ac:dyDescent="0.2">
      <c r="A70" s="36" t="s">
        <v>73</v>
      </c>
      <c r="B70" s="28"/>
      <c r="C70" s="38" t="s">
        <v>0</v>
      </c>
      <c r="D70" s="45"/>
      <c r="E70" s="34"/>
      <c r="F70" s="42"/>
      <c r="G70" s="37"/>
      <c r="H70" s="44" t="s">
        <v>2</v>
      </c>
    </row>
    <row r="71" spans="1:8" s="19" customFormat="1" x14ac:dyDescent="0.2">
      <c r="A71" s="36" t="s">
        <v>73</v>
      </c>
      <c r="B71" s="28"/>
      <c r="C71" s="38" t="s">
        <v>0</v>
      </c>
      <c r="D71" s="45"/>
      <c r="E71" s="34"/>
      <c r="F71" s="42"/>
      <c r="G71" s="37"/>
      <c r="H71" s="44" t="s">
        <v>2</v>
      </c>
    </row>
    <row r="72" spans="1:8" s="19" customFormat="1" x14ac:dyDescent="0.2">
      <c r="A72" s="36" t="s">
        <v>74</v>
      </c>
      <c r="B72" s="28"/>
      <c r="C72" s="38" t="s">
        <v>0</v>
      </c>
      <c r="D72" s="45"/>
      <c r="E72" s="34"/>
      <c r="F72" s="42"/>
      <c r="G72" s="37"/>
      <c r="H72" s="44" t="s">
        <v>2</v>
      </c>
    </row>
    <row r="73" spans="1:8" s="19" customFormat="1" x14ac:dyDescent="0.2">
      <c r="A73" s="36" t="s">
        <v>75</v>
      </c>
      <c r="B73" s="28"/>
      <c r="C73" s="38" t="s">
        <v>0</v>
      </c>
      <c r="D73" s="45"/>
      <c r="E73" s="34"/>
      <c r="F73" s="42"/>
      <c r="G73" s="37"/>
      <c r="H73" s="44" t="s">
        <v>2</v>
      </c>
    </row>
    <row r="74" spans="1:8" s="19" customFormat="1" x14ac:dyDescent="0.2">
      <c r="A74" s="36" t="s">
        <v>76</v>
      </c>
      <c r="B74" s="28"/>
      <c r="C74" s="38" t="s">
        <v>0</v>
      </c>
      <c r="D74" s="45"/>
      <c r="E74" s="34"/>
      <c r="F74" s="42"/>
      <c r="G74" s="37"/>
      <c r="H74" s="44" t="s">
        <v>2</v>
      </c>
    </row>
    <row r="75" spans="1:8" s="19" customFormat="1" x14ac:dyDescent="0.2">
      <c r="A75" s="36" t="s">
        <v>77</v>
      </c>
      <c r="B75" s="28"/>
      <c r="C75" s="38" t="s">
        <v>0</v>
      </c>
      <c r="D75" s="45"/>
      <c r="E75" s="34"/>
      <c r="F75" s="42"/>
      <c r="G75" s="37"/>
      <c r="H75" s="44" t="s">
        <v>2</v>
      </c>
    </row>
    <row r="76" spans="1:8" s="19" customFormat="1" x14ac:dyDescent="0.2">
      <c r="A76" s="36" t="s">
        <v>78</v>
      </c>
      <c r="B76" s="28"/>
      <c r="C76" s="38" t="s">
        <v>0</v>
      </c>
      <c r="D76" s="45"/>
      <c r="E76" s="34"/>
      <c r="F76" s="42"/>
      <c r="G76" s="37"/>
      <c r="H76" s="44" t="s">
        <v>2</v>
      </c>
    </row>
    <row r="77" spans="1:8" s="19" customFormat="1" x14ac:dyDescent="0.2">
      <c r="A77" s="36" t="s">
        <v>79</v>
      </c>
      <c r="B77" s="28"/>
      <c r="C77" s="38" t="s">
        <v>0</v>
      </c>
      <c r="D77" s="45"/>
      <c r="E77" s="34"/>
      <c r="F77" s="42"/>
      <c r="G77" s="37"/>
      <c r="H77" s="44" t="s">
        <v>2</v>
      </c>
    </row>
    <row r="78" spans="1:8" s="19" customFormat="1" x14ac:dyDescent="0.2">
      <c r="A78" s="36" t="s">
        <v>80</v>
      </c>
      <c r="B78" s="28"/>
      <c r="C78" s="38" t="s">
        <v>0</v>
      </c>
      <c r="D78" s="45"/>
      <c r="E78" s="34"/>
      <c r="F78" s="42"/>
      <c r="G78" s="37"/>
      <c r="H78" s="44" t="s">
        <v>2</v>
      </c>
    </row>
    <row r="79" spans="1:8" s="19" customFormat="1" x14ac:dyDescent="0.2">
      <c r="A79" s="36" t="s">
        <v>81</v>
      </c>
      <c r="B79" s="28"/>
      <c r="C79" s="38" t="s">
        <v>0</v>
      </c>
      <c r="D79" s="45"/>
      <c r="E79" s="34"/>
      <c r="F79" s="42"/>
      <c r="G79" s="37"/>
      <c r="H79" s="44" t="s">
        <v>2</v>
      </c>
    </row>
    <row r="80" spans="1:8" s="19" customFormat="1" x14ac:dyDescent="0.2">
      <c r="A80" s="36" t="s">
        <v>82</v>
      </c>
      <c r="B80" s="28"/>
      <c r="C80" s="38" t="s">
        <v>0</v>
      </c>
      <c r="D80" s="45"/>
      <c r="E80" s="34"/>
      <c r="F80" s="42"/>
      <c r="G80" s="37"/>
      <c r="H80" s="44" t="s">
        <v>2</v>
      </c>
    </row>
    <row r="81" spans="1:8" s="19" customFormat="1" x14ac:dyDescent="0.2">
      <c r="A81" s="36" t="s">
        <v>83</v>
      </c>
      <c r="B81" s="28"/>
      <c r="C81" s="38" t="s">
        <v>0</v>
      </c>
      <c r="D81" s="45"/>
      <c r="E81" s="34"/>
      <c r="F81" s="42"/>
      <c r="G81" s="37"/>
      <c r="H81" s="44" t="s">
        <v>2</v>
      </c>
    </row>
    <row r="82" spans="1:8" s="19" customFormat="1" x14ac:dyDescent="0.2">
      <c r="A82" s="36" t="s">
        <v>84</v>
      </c>
      <c r="B82" s="28"/>
      <c r="C82" s="38" t="s">
        <v>0</v>
      </c>
      <c r="D82" s="45"/>
      <c r="E82" s="34"/>
      <c r="F82" s="42"/>
      <c r="G82" s="37"/>
      <c r="H82" s="44" t="s">
        <v>2</v>
      </c>
    </row>
    <row r="83" spans="1:8" s="19" customFormat="1" x14ac:dyDescent="0.2">
      <c r="A83" s="36" t="s">
        <v>85</v>
      </c>
      <c r="B83" s="28"/>
      <c r="C83" s="38" t="s">
        <v>0</v>
      </c>
      <c r="D83" s="45"/>
      <c r="E83" s="34"/>
      <c r="F83" s="42"/>
      <c r="G83" s="43"/>
      <c r="H83" s="44" t="s">
        <v>2</v>
      </c>
    </row>
    <row r="84" spans="1:8" s="19" customFormat="1" x14ac:dyDescent="0.2">
      <c r="A84" s="36" t="s">
        <v>86</v>
      </c>
      <c r="B84" s="28"/>
      <c r="C84" s="38" t="s">
        <v>0</v>
      </c>
      <c r="D84" s="45"/>
      <c r="E84" s="34"/>
      <c r="F84" s="42"/>
      <c r="G84" s="37"/>
      <c r="H84" s="44" t="s">
        <v>2</v>
      </c>
    </row>
    <row r="85" spans="1:8" s="19" customFormat="1" x14ac:dyDescent="0.2">
      <c r="A85" s="36" t="s">
        <v>191</v>
      </c>
      <c r="B85" s="28"/>
      <c r="C85" s="38" t="s">
        <v>0</v>
      </c>
      <c r="D85" s="45"/>
      <c r="E85" s="34"/>
      <c r="F85" s="42"/>
      <c r="G85" s="37"/>
      <c r="H85" s="44" t="s">
        <v>2</v>
      </c>
    </row>
    <row r="86" spans="1:8" s="19" customFormat="1" x14ac:dyDescent="0.2">
      <c r="A86" s="36" t="s">
        <v>87</v>
      </c>
      <c r="B86" s="28"/>
      <c r="C86" s="38" t="s">
        <v>0</v>
      </c>
      <c r="D86" s="45"/>
      <c r="E86" s="34"/>
      <c r="F86" s="42"/>
      <c r="G86" s="37"/>
      <c r="H86" s="44" t="s">
        <v>2</v>
      </c>
    </row>
    <row r="87" spans="1:8" s="19" customFormat="1" x14ac:dyDescent="0.2">
      <c r="A87" s="36" t="s">
        <v>88</v>
      </c>
      <c r="B87" s="28"/>
      <c r="C87" s="38" t="s">
        <v>0</v>
      </c>
      <c r="D87" s="45"/>
      <c r="E87" s="34"/>
      <c r="F87" s="42"/>
      <c r="G87" s="37"/>
      <c r="H87" s="44" t="s">
        <v>2</v>
      </c>
    </row>
    <row r="88" spans="1:8" s="19" customFormat="1" x14ac:dyDescent="0.2">
      <c r="A88" s="36" t="s">
        <v>89</v>
      </c>
      <c r="B88" s="28"/>
      <c r="C88" s="38" t="s">
        <v>0</v>
      </c>
      <c r="D88" s="45"/>
      <c r="E88" s="34"/>
      <c r="F88" s="42"/>
      <c r="G88" s="37"/>
      <c r="H88" s="44" t="s">
        <v>2</v>
      </c>
    </row>
    <row r="89" spans="1:8" s="19" customFormat="1" x14ac:dyDescent="0.2">
      <c r="A89" s="36" t="s">
        <v>90</v>
      </c>
      <c r="B89" s="28"/>
      <c r="C89" s="38" t="s">
        <v>0</v>
      </c>
      <c r="D89" s="45"/>
      <c r="E89" s="34"/>
      <c r="F89" s="42"/>
      <c r="G89" s="37"/>
      <c r="H89" s="44" t="s">
        <v>2</v>
      </c>
    </row>
    <row r="90" spans="1:8" s="19" customFormat="1" x14ac:dyDescent="0.2">
      <c r="A90" s="36" t="s">
        <v>91</v>
      </c>
      <c r="B90" s="28"/>
      <c r="C90" s="38" t="s">
        <v>0</v>
      </c>
      <c r="D90" s="45"/>
      <c r="E90" s="34"/>
      <c r="F90" s="42"/>
      <c r="G90" s="37"/>
      <c r="H90" s="44" t="s">
        <v>2</v>
      </c>
    </row>
    <row r="91" spans="1:8" s="19" customFormat="1" x14ac:dyDescent="0.2">
      <c r="A91" s="36" t="s">
        <v>92</v>
      </c>
      <c r="B91" s="28"/>
      <c r="C91" s="38" t="s">
        <v>0</v>
      </c>
      <c r="D91" s="45"/>
      <c r="E91" s="34"/>
      <c r="F91" s="42"/>
      <c r="G91" s="37"/>
      <c r="H91" s="44" t="s">
        <v>2</v>
      </c>
    </row>
    <row r="92" spans="1:8" s="19" customFormat="1" x14ac:dyDescent="0.2">
      <c r="A92" s="36" t="s">
        <v>93</v>
      </c>
      <c r="B92" s="28"/>
      <c r="C92" s="38" t="s">
        <v>0</v>
      </c>
      <c r="D92" s="45"/>
      <c r="E92" s="34"/>
      <c r="F92" s="42"/>
      <c r="G92" s="37"/>
      <c r="H92" s="44" t="s">
        <v>2</v>
      </c>
    </row>
    <row r="93" spans="1:8" s="19" customFormat="1" x14ac:dyDescent="0.2">
      <c r="A93" s="36" t="s">
        <v>94</v>
      </c>
      <c r="B93" s="28"/>
      <c r="C93" s="38" t="s">
        <v>0</v>
      </c>
      <c r="D93" s="45"/>
      <c r="E93" s="34"/>
      <c r="F93" s="42"/>
      <c r="G93" s="37"/>
      <c r="H93" s="44" t="s">
        <v>2</v>
      </c>
    </row>
    <row r="94" spans="1:8" s="19" customFormat="1" x14ac:dyDescent="0.2">
      <c r="A94" s="36" t="s">
        <v>95</v>
      </c>
      <c r="B94" s="28"/>
      <c r="C94" s="38" t="s">
        <v>0</v>
      </c>
      <c r="D94" s="45"/>
      <c r="E94" s="34"/>
      <c r="F94" s="42"/>
      <c r="G94" s="37"/>
      <c r="H94" s="44" t="s">
        <v>2</v>
      </c>
    </row>
    <row r="95" spans="1:8" s="19" customFormat="1" x14ac:dyDescent="0.2">
      <c r="A95" s="36" t="s">
        <v>96</v>
      </c>
      <c r="B95" s="28"/>
      <c r="C95" s="38" t="s">
        <v>0</v>
      </c>
      <c r="D95" s="45"/>
      <c r="E95" s="34"/>
      <c r="F95" s="42"/>
      <c r="G95" s="37"/>
      <c r="H95" s="44" t="s">
        <v>2</v>
      </c>
    </row>
    <row r="96" spans="1:8" s="19" customFormat="1" x14ac:dyDescent="0.2">
      <c r="A96" s="36" t="s">
        <v>97</v>
      </c>
      <c r="B96" s="28"/>
      <c r="C96" s="38" t="s">
        <v>0</v>
      </c>
      <c r="D96" s="45"/>
      <c r="E96" s="34"/>
      <c r="F96" s="42"/>
      <c r="G96" s="37"/>
      <c r="H96" s="44" t="s">
        <v>2</v>
      </c>
    </row>
    <row r="97" spans="1:8" s="19" customFormat="1" x14ac:dyDescent="0.2">
      <c r="A97" s="36" t="s">
        <v>98</v>
      </c>
      <c r="B97" s="28"/>
      <c r="C97" s="38" t="s">
        <v>0</v>
      </c>
      <c r="D97" s="45"/>
      <c r="E97" s="34"/>
      <c r="F97" s="42"/>
      <c r="G97" s="37"/>
      <c r="H97" s="44" t="s">
        <v>2</v>
      </c>
    </row>
    <row r="98" spans="1:8" s="19" customFormat="1" x14ac:dyDescent="0.2">
      <c r="A98" s="36" t="s">
        <v>99</v>
      </c>
      <c r="B98" s="28"/>
      <c r="C98" s="38" t="s">
        <v>0</v>
      </c>
      <c r="D98" s="45"/>
      <c r="E98" s="34"/>
      <c r="F98" s="42"/>
      <c r="G98" s="43"/>
      <c r="H98" s="44" t="s">
        <v>2</v>
      </c>
    </row>
    <row r="99" spans="1:8" s="19" customFormat="1" x14ac:dyDescent="0.2">
      <c r="A99" s="36" t="s">
        <v>100</v>
      </c>
      <c r="B99" s="28"/>
      <c r="C99" s="38" t="s">
        <v>0</v>
      </c>
      <c r="D99" s="45"/>
      <c r="E99" s="34"/>
      <c r="F99" s="42"/>
      <c r="G99" s="37"/>
      <c r="H99" s="44" t="s">
        <v>2</v>
      </c>
    </row>
    <row r="100" spans="1:8" s="19" customFormat="1" x14ac:dyDescent="0.2">
      <c r="A100" s="36" t="s">
        <v>101</v>
      </c>
      <c r="B100" s="28"/>
      <c r="C100" s="38" t="s">
        <v>0</v>
      </c>
      <c r="D100" s="45"/>
      <c r="E100" s="34"/>
      <c r="F100" s="42"/>
      <c r="G100" s="37"/>
      <c r="H100" s="44" t="s">
        <v>2</v>
      </c>
    </row>
    <row r="101" spans="1:8" s="19" customFormat="1" x14ac:dyDescent="0.2">
      <c r="A101" s="36" t="s">
        <v>102</v>
      </c>
      <c r="B101" s="28"/>
      <c r="C101" s="38" t="s">
        <v>0</v>
      </c>
      <c r="D101" s="45"/>
      <c r="E101" s="34"/>
      <c r="F101" s="42"/>
      <c r="G101" s="37"/>
      <c r="H101" s="44" t="s">
        <v>2</v>
      </c>
    </row>
    <row r="102" spans="1:8" s="19" customFormat="1" x14ac:dyDescent="0.2">
      <c r="A102" s="36" t="s">
        <v>103</v>
      </c>
      <c r="B102" s="28"/>
      <c r="C102" s="38" t="s">
        <v>0</v>
      </c>
      <c r="D102" s="45"/>
      <c r="E102" s="34"/>
      <c r="F102" s="42"/>
      <c r="G102" s="37"/>
      <c r="H102" s="44" t="s">
        <v>2</v>
      </c>
    </row>
    <row r="103" spans="1:8" s="19" customFormat="1" x14ac:dyDescent="0.2">
      <c r="A103" s="36" t="s">
        <v>104</v>
      </c>
      <c r="B103" s="28"/>
      <c r="C103" s="38" t="s">
        <v>0</v>
      </c>
      <c r="D103" s="45"/>
      <c r="E103" s="34"/>
      <c r="F103" s="42"/>
      <c r="G103" s="37"/>
      <c r="H103" s="44" t="s">
        <v>2</v>
      </c>
    </row>
    <row r="104" spans="1:8" s="19" customFormat="1" x14ac:dyDescent="0.2">
      <c r="A104" s="36" t="s">
        <v>105</v>
      </c>
      <c r="B104" s="28"/>
      <c r="C104" s="38" t="s">
        <v>0</v>
      </c>
      <c r="D104" s="45"/>
      <c r="E104" s="34"/>
      <c r="F104" s="42"/>
      <c r="G104" s="37"/>
      <c r="H104" s="44" t="s">
        <v>2</v>
      </c>
    </row>
    <row r="105" spans="1:8" s="19" customFormat="1" x14ac:dyDescent="0.2">
      <c r="A105" s="36" t="s">
        <v>106</v>
      </c>
      <c r="B105" s="28"/>
      <c r="C105" s="38" t="s">
        <v>0</v>
      </c>
      <c r="D105" s="45"/>
      <c r="E105" s="34"/>
      <c r="F105" s="42"/>
      <c r="G105" s="37"/>
      <c r="H105" s="44" t="s">
        <v>2</v>
      </c>
    </row>
    <row r="106" spans="1:8" s="19" customFormat="1" x14ac:dyDescent="0.2">
      <c r="A106" s="36" t="s">
        <v>107</v>
      </c>
      <c r="B106" s="28"/>
      <c r="C106" s="38" t="s">
        <v>0</v>
      </c>
      <c r="D106" s="45"/>
      <c r="E106" s="34"/>
      <c r="F106" s="42"/>
      <c r="G106" s="37"/>
      <c r="H106" s="44" t="s">
        <v>2</v>
      </c>
    </row>
    <row r="107" spans="1:8" s="19" customFormat="1" x14ac:dyDescent="0.2">
      <c r="A107" s="36" t="s">
        <v>108</v>
      </c>
      <c r="B107" s="28"/>
      <c r="C107" s="38" t="s">
        <v>0</v>
      </c>
      <c r="D107" s="45"/>
      <c r="E107" s="34"/>
      <c r="F107" s="42"/>
      <c r="G107" s="37"/>
      <c r="H107" s="44" t="s">
        <v>2</v>
      </c>
    </row>
    <row r="108" spans="1:8" s="19" customFormat="1" x14ac:dyDescent="0.2">
      <c r="A108" s="36" t="s">
        <v>109</v>
      </c>
      <c r="B108" s="28"/>
      <c r="C108" s="38" t="s">
        <v>0</v>
      </c>
      <c r="D108" s="45"/>
      <c r="E108" s="34"/>
      <c r="F108" s="42"/>
      <c r="G108" s="37"/>
      <c r="H108" s="44" t="s">
        <v>2</v>
      </c>
    </row>
    <row r="109" spans="1:8" s="19" customFormat="1" x14ac:dyDescent="0.2">
      <c r="A109" s="36" t="s">
        <v>110</v>
      </c>
      <c r="B109" s="28"/>
      <c r="C109" s="38" t="s">
        <v>0</v>
      </c>
      <c r="D109" s="45"/>
      <c r="E109" s="34"/>
      <c r="F109" s="42"/>
      <c r="G109" s="37"/>
      <c r="H109" s="44" t="s">
        <v>2</v>
      </c>
    </row>
    <row r="110" spans="1:8" s="19" customFormat="1" x14ac:dyDescent="0.2">
      <c r="A110" s="36" t="s">
        <v>111</v>
      </c>
      <c r="B110" s="28"/>
      <c r="C110" s="38" t="s">
        <v>0</v>
      </c>
      <c r="D110" s="45"/>
      <c r="E110" s="34"/>
      <c r="F110" s="42"/>
      <c r="G110" s="37"/>
      <c r="H110" s="44" t="s">
        <v>2</v>
      </c>
    </row>
    <row r="111" spans="1:8" s="19" customFormat="1" x14ac:dyDescent="0.2">
      <c r="A111" s="36" t="s">
        <v>112</v>
      </c>
      <c r="B111" s="28"/>
      <c r="C111" s="38" t="s">
        <v>0</v>
      </c>
      <c r="D111" s="45"/>
      <c r="E111" s="34"/>
      <c r="F111" s="42"/>
      <c r="G111" s="37"/>
      <c r="H111" s="44" t="s">
        <v>2</v>
      </c>
    </row>
    <row r="112" spans="1:8" s="19" customFormat="1" x14ac:dyDescent="0.2">
      <c r="A112" s="36" t="s">
        <v>113</v>
      </c>
      <c r="B112" s="28"/>
      <c r="C112" s="38" t="s">
        <v>0</v>
      </c>
      <c r="D112" s="45"/>
      <c r="E112" s="34"/>
      <c r="F112" s="42"/>
      <c r="G112" s="37"/>
      <c r="H112" s="44" t="s">
        <v>2</v>
      </c>
    </row>
    <row r="113" spans="1:8" s="19" customFormat="1" x14ac:dyDescent="0.2">
      <c r="A113" s="36" t="s">
        <v>114</v>
      </c>
      <c r="B113" s="28"/>
      <c r="C113" s="38" t="s">
        <v>0</v>
      </c>
      <c r="D113" s="45"/>
      <c r="E113" s="34"/>
      <c r="F113" s="42"/>
      <c r="G113" s="43"/>
      <c r="H113" s="44" t="s">
        <v>2</v>
      </c>
    </row>
    <row r="114" spans="1:8" s="19" customFormat="1" x14ac:dyDescent="0.2">
      <c r="A114" s="36" t="s">
        <v>115</v>
      </c>
      <c r="B114" s="28"/>
      <c r="C114" s="38" t="s">
        <v>0</v>
      </c>
      <c r="D114" s="45"/>
      <c r="E114" s="34"/>
      <c r="F114" s="42"/>
      <c r="G114" s="37"/>
      <c r="H114" s="44" t="s">
        <v>2</v>
      </c>
    </row>
    <row r="115" spans="1:8" s="19" customFormat="1" x14ac:dyDescent="0.2">
      <c r="A115" s="36" t="s">
        <v>116</v>
      </c>
      <c r="B115" s="28"/>
      <c r="C115" s="38" t="s">
        <v>0</v>
      </c>
      <c r="D115" s="45"/>
      <c r="E115" s="34"/>
      <c r="F115" s="42"/>
      <c r="G115" s="37"/>
      <c r="H115" s="44" t="s">
        <v>2</v>
      </c>
    </row>
    <row r="116" spans="1:8" s="19" customFormat="1" x14ac:dyDescent="0.2">
      <c r="A116" s="36" t="s">
        <v>117</v>
      </c>
      <c r="B116" s="28"/>
      <c r="C116" s="38" t="s">
        <v>0</v>
      </c>
      <c r="D116" s="45"/>
      <c r="E116" s="34"/>
      <c r="G116" s="37"/>
      <c r="H116" s="44" t="s">
        <v>2</v>
      </c>
    </row>
    <row r="117" spans="1:8" s="19" customFormat="1" x14ac:dyDescent="0.2">
      <c r="A117" s="36" t="s">
        <v>118</v>
      </c>
      <c r="B117" s="28"/>
      <c r="C117" s="38" t="s">
        <v>0</v>
      </c>
      <c r="D117" s="45"/>
      <c r="E117" s="34"/>
      <c r="G117" s="37"/>
      <c r="H117" s="44" t="s">
        <v>2</v>
      </c>
    </row>
    <row r="118" spans="1:8" s="19" customFormat="1" x14ac:dyDescent="0.2">
      <c r="A118" s="36" t="s">
        <v>119</v>
      </c>
      <c r="B118" s="28"/>
      <c r="C118" s="38" t="s">
        <v>0</v>
      </c>
      <c r="D118" s="45"/>
      <c r="E118" s="34"/>
      <c r="G118" s="37"/>
      <c r="H118" s="44" t="s">
        <v>2</v>
      </c>
    </row>
    <row r="119" spans="1:8" s="19" customFormat="1" x14ac:dyDescent="0.2">
      <c r="A119" s="36" t="s">
        <v>120</v>
      </c>
      <c r="B119" s="28"/>
      <c r="C119" s="38" t="s">
        <v>0</v>
      </c>
      <c r="D119" s="45"/>
      <c r="E119" s="34"/>
      <c r="G119" s="37"/>
      <c r="H119" s="44" t="s">
        <v>2</v>
      </c>
    </row>
    <row r="120" spans="1:8" s="19" customFormat="1" ht="15.75" x14ac:dyDescent="0.25">
      <c r="A120" s="36" t="s">
        <v>121</v>
      </c>
      <c r="B120" s="28"/>
      <c r="C120" s="38" t="s">
        <v>0</v>
      </c>
      <c r="D120" s="45"/>
      <c r="E120" s="34"/>
      <c r="F120" s="42">
        <v>1.25</v>
      </c>
      <c r="G120" s="31">
        <f>B120*F120</f>
        <v>0</v>
      </c>
      <c r="H120" s="44" t="s">
        <v>2</v>
      </c>
    </row>
    <row r="121" spans="1:8" s="19" customFormat="1" ht="15.75" x14ac:dyDescent="0.25">
      <c r="A121" s="36" t="s">
        <v>122</v>
      </c>
      <c r="B121" s="28"/>
      <c r="C121" s="38" t="s">
        <v>0</v>
      </c>
      <c r="D121" s="45"/>
      <c r="E121" s="34"/>
      <c r="F121" s="42">
        <v>2.5</v>
      </c>
      <c r="G121" s="31">
        <f t="shared" ref="G121:G159" si="1">B121*F121</f>
        <v>0</v>
      </c>
      <c r="H121" s="44" t="s">
        <v>2</v>
      </c>
    </row>
    <row r="122" spans="1:8" s="19" customFormat="1" ht="15.75" x14ac:dyDescent="0.25">
      <c r="A122" s="36" t="s">
        <v>123</v>
      </c>
      <c r="B122" s="28"/>
      <c r="C122" s="38" t="s">
        <v>0</v>
      </c>
      <c r="D122" s="45"/>
      <c r="E122" s="34"/>
      <c r="F122" s="42">
        <v>3.75</v>
      </c>
      <c r="G122" s="31">
        <f t="shared" si="1"/>
        <v>0</v>
      </c>
      <c r="H122" s="44" t="s">
        <v>2</v>
      </c>
    </row>
    <row r="123" spans="1:8" s="19" customFormat="1" ht="15.75" x14ac:dyDescent="0.25">
      <c r="A123" s="36" t="s">
        <v>124</v>
      </c>
      <c r="B123" s="28"/>
      <c r="C123" s="38" t="s">
        <v>0</v>
      </c>
      <c r="D123" s="45"/>
      <c r="E123" s="34"/>
      <c r="F123" s="42">
        <v>5</v>
      </c>
      <c r="G123" s="31">
        <f t="shared" si="1"/>
        <v>0</v>
      </c>
      <c r="H123" s="44" t="s">
        <v>2</v>
      </c>
    </row>
    <row r="124" spans="1:8" s="19" customFormat="1" ht="15.75" x14ac:dyDescent="0.25">
      <c r="A124" s="36" t="s">
        <v>125</v>
      </c>
      <c r="B124" s="28"/>
      <c r="C124" s="38" t="s">
        <v>0</v>
      </c>
      <c r="D124" s="45"/>
      <c r="E124" s="34"/>
      <c r="F124" s="42">
        <v>6.25</v>
      </c>
      <c r="G124" s="31">
        <f t="shared" si="1"/>
        <v>0</v>
      </c>
      <c r="H124" s="44" t="s">
        <v>2</v>
      </c>
    </row>
    <row r="125" spans="1:8" s="19" customFormat="1" ht="15.75" x14ac:dyDescent="0.25">
      <c r="A125" s="36" t="s">
        <v>126</v>
      </c>
      <c r="B125" s="28"/>
      <c r="C125" s="38" t="s">
        <v>0</v>
      </c>
      <c r="D125" s="45"/>
      <c r="E125" s="34"/>
      <c r="F125" s="42">
        <v>7.5</v>
      </c>
      <c r="G125" s="31">
        <f t="shared" si="1"/>
        <v>0</v>
      </c>
      <c r="H125" s="44" t="s">
        <v>2</v>
      </c>
    </row>
    <row r="126" spans="1:8" s="19" customFormat="1" ht="15.75" x14ac:dyDescent="0.25">
      <c r="A126" s="36" t="s">
        <v>127</v>
      </c>
      <c r="B126" s="28"/>
      <c r="C126" s="38" t="s">
        <v>0</v>
      </c>
      <c r="D126" s="45"/>
      <c r="E126" s="34"/>
      <c r="F126" s="42">
        <v>8.75</v>
      </c>
      <c r="G126" s="31">
        <f t="shared" si="1"/>
        <v>0</v>
      </c>
      <c r="H126" s="44" t="s">
        <v>2</v>
      </c>
    </row>
    <row r="127" spans="1:8" s="19" customFormat="1" ht="15.75" x14ac:dyDescent="0.25">
      <c r="A127" s="36" t="s">
        <v>128</v>
      </c>
      <c r="B127" s="28"/>
      <c r="C127" s="38" t="s">
        <v>0</v>
      </c>
      <c r="D127" s="45"/>
      <c r="E127" s="34"/>
      <c r="F127" s="42">
        <v>10</v>
      </c>
      <c r="G127" s="31">
        <f t="shared" si="1"/>
        <v>0</v>
      </c>
      <c r="H127" s="44" t="s">
        <v>2</v>
      </c>
    </row>
    <row r="128" spans="1:8" s="19" customFormat="1" ht="15.75" x14ac:dyDescent="0.25">
      <c r="A128" s="36" t="s">
        <v>129</v>
      </c>
      <c r="B128" s="28"/>
      <c r="C128" s="38" t="s">
        <v>0</v>
      </c>
      <c r="D128" s="45"/>
      <c r="E128" s="34"/>
      <c r="F128" s="42">
        <v>11.25</v>
      </c>
      <c r="G128" s="31">
        <f t="shared" si="1"/>
        <v>0</v>
      </c>
      <c r="H128" s="44" t="s">
        <v>2</v>
      </c>
    </row>
    <row r="129" spans="1:8" s="19" customFormat="1" ht="15.75" x14ac:dyDescent="0.25">
      <c r="A129" s="36" t="s">
        <v>130</v>
      </c>
      <c r="B129" s="28"/>
      <c r="C129" s="38" t="s">
        <v>0</v>
      </c>
      <c r="D129" s="45"/>
      <c r="E129" s="34"/>
      <c r="F129" s="42">
        <v>12.5</v>
      </c>
      <c r="G129" s="31">
        <f t="shared" si="1"/>
        <v>0</v>
      </c>
      <c r="H129" s="44" t="s">
        <v>2</v>
      </c>
    </row>
    <row r="130" spans="1:8" s="19" customFormat="1" ht="15.75" x14ac:dyDescent="0.25">
      <c r="A130" s="36" t="s">
        <v>131</v>
      </c>
      <c r="B130" s="28"/>
      <c r="C130" s="38" t="s">
        <v>0</v>
      </c>
      <c r="D130" s="45"/>
      <c r="E130" s="34"/>
      <c r="F130" s="42">
        <v>13.75</v>
      </c>
      <c r="G130" s="31">
        <f t="shared" si="1"/>
        <v>0</v>
      </c>
      <c r="H130" s="44" t="s">
        <v>2</v>
      </c>
    </row>
    <row r="131" spans="1:8" s="19" customFormat="1" ht="15.75" x14ac:dyDescent="0.25">
      <c r="A131" s="36" t="s">
        <v>132</v>
      </c>
      <c r="B131" s="28"/>
      <c r="C131" s="38" t="s">
        <v>0</v>
      </c>
      <c r="D131" s="45"/>
      <c r="E131" s="34"/>
      <c r="F131" s="42">
        <v>15</v>
      </c>
      <c r="G131" s="31">
        <f t="shared" si="1"/>
        <v>0</v>
      </c>
      <c r="H131" s="44" t="s">
        <v>2</v>
      </c>
    </row>
    <row r="132" spans="1:8" s="19" customFormat="1" ht="15.75" x14ac:dyDescent="0.25">
      <c r="A132" s="36" t="s">
        <v>133</v>
      </c>
      <c r="B132" s="28"/>
      <c r="C132" s="38" t="s">
        <v>0</v>
      </c>
      <c r="D132" s="45"/>
      <c r="E132" s="34"/>
      <c r="F132" s="42">
        <v>16.25</v>
      </c>
      <c r="G132" s="31">
        <f t="shared" si="1"/>
        <v>0</v>
      </c>
      <c r="H132" s="44" t="s">
        <v>2</v>
      </c>
    </row>
    <row r="133" spans="1:8" s="19" customFormat="1" ht="15.75" x14ac:dyDescent="0.25">
      <c r="A133" s="36" t="s">
        <v>134</v>
      </c>
      <c r="B133" s="28"/>
      <c r="C133" s="38" t="s">
        <v>0</v>
      </c>
      <c r="D133" s="45"/>
      <c r="E133" s="34"/>
      <c r="F133" s="42">
        <v>17.5</v>
      </c>
      <c r="G133" s="31">
        <f t="shared" si="1"/>
        <v>0</v>
      </c>
      <c r="H133" s="44" t="s">
        <v>2</v>
      </c>
    </row>
    <row r="134" spans="1:8" s="19" customFormat="1" ht="15.75" x14ac:dyDescent="0.25">
      <c r="A134" s="36" t="s">
        <v>135</v>
      </c>
      <c r="B134" s="28"/>
      <c r="C134" s="38" t="s">
        <v>0</v>
      </c>
      <c r="D134" s="45"/>
      <c r="E134" s="34"/>
      <c r="F134" s="42">
        <v>18.75</v>
      </c>
      <c r="G134" s="31">
        <f t="shared" si="1"/>
        <v>0</v>
      </c>
      <c r="H134" s="44" t="s">
        <v>2</v>
      </c>
    </row>
    <row r="135" spans="1:8" s="19" customFormat="1" ht="15.75" x14ac:dyDescent="0.25">
      <c r="A135" s="36" t="s">
        <v>136</v>
      </c>
      <c r="B135" s="28"/>
      <c r="C135" s="38" t="s">
        <v>0</v>
      </c>
      <c r="D135" s="45"/>
      <c r="E135" s="34"/>
      <c r="F135" s="42">
        <v>20</v>
      </c>
      <c r="G135" s="31">
        <f t="shared" si="1"/>
        <v>0</v>
      </c>
      <c r="H135" s="44" t="s">
        <v>2</v>
      </c>
    </row>
    <row r="136" spans="1:8" s="19" customFormat="1" ht="15.75" x14ac:dyDescent="0.25">
      <c r="A136" s="36" t="s">
        <v>137</v>
      </c>
      <c r="B136" s="28"/>
      <c r="C136" s="38" t="s">
        <v>0</v>
      </c>
      <c r="D136" s="45"/>
      <c r="E136" s="34"/>
      <c r="F136" s="42">
        <v>21.25</v>
      </c>
      <c r="G136" s="31">
        <f t="shared" si="1"/>
        <v>0</v>
      </c>
      <c r="H136" s="44" t="s">
        <v>2</v>
      </c>
    </row>
    <row r="137" spans="1:8" s="19" customFormat="1" ht="15.75" x14ac:dyDescent="0.25">
      <c r="A137" s="36" t="s">
        <v>138</v>
      </c>
      <c r="B137" s="28"/>
      <c r="C137" s="38" t="s">
        <v>0</v>
      </c>
      <c r="D137" s="45"/>
      <c r="E137" s="34"/>
      <c r="F137" s="42">
        <v>22.5</v>
      </c>
      <c r="G137" s="31">
        <f t="shared" si="1"/>
        <v>0</v>
      </c>
      <c r="H137" s="44" t="s">
        <v>2</v>
      </c>
    </row>
    <row r="138" spans="1:8" s="19" customFormat="1" ht="15.75" x14ac:dyDescent="0.25">
      <c r="A138" s="36" t="s">
        <v>139</v>
      </c>
      <c r="B138" s="28"/>
      <c r="C138" s="38" t="s">
        <v>0</v>
      </c>
      <c r="D138" s="45"/>
      <c r="E138" s="34"/>
      <c r="F138" s="42">
        <v>23.75</v>
      </c>
      <c r="G138" s="31">
        <f t="shared" si="1"/>
        <v>0</v>
      </c>
      <c r="H138" s="44" t="s">
        <v>2</v>
      </c>
    </row>
    <row r="139" spans="1:8" s="19" customFormat="1" ht="15.75" x14ac:dyDescent="0.25">
      <c r="A139" s="36" t="s">
        <v>140</v>
      </c>
      <c r="B139" s="28"/>
      <c r="C139" s="38" t="s">
        <v>0</v>
      </c>
      <c r="D139" s="45"/>
      <c r="E139" s="34"/>
      <c r="F139" s="42">
        <v>25</v>
      </c>
      <c r="G139" s="31">
        <f t="shared" si="1"/>
        <v>0</v>
      </c>
      <c r="H139" s="44" t="s">
        <v>2</v>
      </c>
    </row>
    <row r="140" spans="1:8" s="19" customFormat="1" ht="15.75" x14ac:dyDescent="0.25">
      <c r="A140" s="36" t="s">
        <v>141</v>
      </c>
      <c r="B140" s="28"/>
      <c r="C140" s="38" t="s">
        <v>0</v>
      </c>
      <c r="D140" s="45"/>
      <c r="E140" s="34"/>
      <c r="F140" s="42">
        <v>26.25</v>
      </c>
      <c r="G140" s="31">
        <f t="shared" si="1"/>
        <v>0</v>
      </c>
      <c r="H140" s="44" t="s">
        <v>2</v>
      </c>
    </row>
    <row r="141" spans="1:8" s="19" customFormat="1" ht="15.75" x14ac:dyDescent="0.25">
      <c r="A141" s="36" t="s">
        <v>142</v>
      </c>
      <c r="B141" s="28"/>
      <c r="C141" s="38" t="s">
        <v>0</v>
      </c>
      <c r="D141" s="45"/>
      <c r="E141" s="34"/>
      <c r="F141" s="42">
        <v>27.5</v>
      </c>
      <c r="G141" s="31">
        <f t="shared" si="1"/>
        <v>0</v>
      </c>
      <c r="H141" s="44" t="s">
        <v>2</v>
      </c>
    </row>
    <row r="142" spans="1:8" s="19" customFormat="1" ht="15.75" x14ac:dyDescent="0.25">
      <c r="A142" s="36" t="s">
        <v>143</v>
      </c>
      <c r="B142" s="28"/>
      <c r="C142" s="38" t="s">
        <v>0</v>
      </c>
      <c r="D142" s="45"/>
      <c r="E142" s="34"/>
      <c r="F142" s="42">
        <v>28.75</v>
      </c>
      <c r="G142" s="31">
        <f t="shared" si="1"/>
        <v>0</v>
      </c>
      <c r="H142" s="44" t="s">
        <v>2</v>
      </c>
    </row>
    <row r="143" spans="1:8" s="19" customFormat="1" ht="15.75" x14ac:dyDescent="0.25">
      <c r="A143" s="36" t="s">
        <v>144</v>
      </c>
      <c r="B143" s="28"/>
      <c r="C143" s="38" t="s">
        <v>0</v>
      </c>
      <c r="D143" s="45"/>
      <c r="E143" s="34"/>
      <c r="F143" s="42">
        <v>30</v>
      </c>
      <c r="G143" s="31">
        <f t="shared" si="1"/>
        <v>0</v>
      </c>
      <c r="H143" s="44" t="s">
        <v>2</v>
      </c>
    </row>
    <row r="144" spans="1:8" s="19" customFormat="1" ht="15.75" x14ac:dyDescent="0.25">
      <c r="A144" s="36" t="s">
        <v>160</v>
      </c>
      <c r="B144" s="28"/>
      <c r="C144" s="38" t="s">
        <v>0</v>
      </c>
      <c r="D144" s="45"/>
      <c r="E144" s="34"/>
      <c r="F144" s="42">
        <v>31.25</v>
      </c>
      <c r="G144" s="31">
        <f t="shared" si="1"/>
        <v>0</v>
      </c>
      <c r="H144" s="44" t="s">
        <v>2</v>
      </c>
    </row>
    <row r="145" spans="1:11" s="19" customFormat="1" ht="15.75" x14ac:dyDescent="0.25">
      <c r="A145" s="36" t="s">
        <v>145</v>
      </c>
      <c r="B145" s="28"/>
      <c r="C145" s="38" t="s">
        <v>0</v>
      </c>
      <c r="D145" s="45"/>
      <c r="E145" s="34"/>
      <c r="F145" s="42">
        <v>32</v>
      </c>
      <c r="G145" s="31">
        <f t="shared" si="1"/>
        <v>0</v>
      </c>
      <c r="H145" s="44" t="s">
        <v>2</v>
      </c>
    </row>
    <row r="146" spans="1:11" s="19" customFormat="1" ht="15.75" x14ac:dyDescent="0.25">
      <c r="A146" s="36" t="s">
        <v>146</v>
      </c>
      <c r="B146" s="28"/>
      <c r="C146" s="38" t="s">
        <v>0</v>
      </c>
      <c r="D146" s="45"/>
      <c r="E146" s="34"/>
      <c r="F146" s="42">
        <v>32.5</v>
      </c>
      <c r="G146" s="31">
        <f t="shared" si="1"/>
        <v>0</v>
      </c>
      <c r="H146" s="44" t="s">
        <v>2</v>
      </c>
      <c r="K146" s="212"/>
    </row>
    <row r="147" spans="1:11" s="19" customFormat="1" ht="15.75" x14ac:dyDescent="0.25">
      <c r="A147" s="36" t="s">
        <v>147</v>
      </c>
      <c r="B147" s="28"/>
      <c r="C147" s="38" t="s">
        <v>0</v>
      </c>
      <c r="D147" s="45"/>
      <c r="E147" s="34"/>
      <c r="F147" s="42">
        <v>33</v>
      </c>
      <c r="G147" s="31">
        <f t="shared" si="1"/>
        <v>0</v>
      </c>
      <c r="H147" s="44" t="s">
        <v>2</v>
      </c>
      <c r="K147" s="212"/>
    </row>
    <row r="148" spans="1:11" s="19" customFormat="1" ht="15.75" x14ac:dyDescent="0.25">
      <c r="A148" s="36" t="s">
        <v>148</v>
      </c>
      <c r="B148" s="28"/>
      <c r="C148" s="38" t="s">
        <v>0</v>
      </c>
      <c r="D148" s="45"/>
      <c r="E148" s="34"/>
      <c r="F148" s="42">
        <v>33.5</v>
      </c>
      <c r="G148" s="31">
        <f t="shared" si="1"/>
        <v>0</v>
      </c>
      <c r="H148" s="44" t="s">
        <v>2</v>
      </c>
      <c r="K148" s="212"/>
    </row>
    <row r="149" spans="1:11" s="19" customFormat="1" ht="15.75" x14ac:dyDescent="0.25">
      <c r="A149" s="36" t="s">
        <v>149</v>
      </c>
      <c r="B149" s="28"/>
      <c r="C149" s="38" t="s">
        <v>0</v>
      </c>
      <c r="D149" s="45"/>
      <c r="E149" s="34"/>
      <c r="F149" s="42">
        <v>34</v>
      </c>
      <c r="G149" s="31">
        <f t="shared" si="1"/>
        <v>0</v>
      </c>
      <c r="H149" s="44" t="s">
        <v>2</v>
      </c>
      <c r="K149" s="212"/>
    </row>
    <row r="150" spans="1:11" s="19" customFormat="1" ht="15.75" x14ac:dyDescent="0.25">
      <c r="A150" s="36" t="s">
        <v>150</v>
      </c>
      <c r="B150" s="28"/>
      <c r="C150" s="38" t="s">
        <v>0</v>
      </c>
      <c r="D150" s="45"/>
      <c r="E150" s="34"/>
      <c r="F150" s="42">
        <v>34.5</v>
      </c>
      <c r="G150" s="31">
        <f t="shared" si="1"/>
        <v>0</v>
      </c>
      <c r="H150" s="44" t="s">
        <v>2</v>
      </c>
      <c r="K150" s="212"/>
    </row>
    <row r="151" spans="1:11" s="19" customFormat="1" ht="15.75" x14ac:dyDescent="0.25">
      <c r="A151" s="36" t="s">
        <v>151</v>
      </c>
      <c r="B151" s="28"/>
      <c r="C151" s="38" t="s">
        <v>0</v>
      </c>
      <c r="D151" s="45"/>
      <c r="E151" s="34"/>
      <c r="F151" s="42">
        <v>35</v>
      </c>
      <c r="G151" s="31">
        <f t="shared" si="1"/>
        <v>0</v>
      </c>
      <c r="H151" s="44" t="s">
        <v>2</v>
      </c>
      <c r="K151" s="212"/>
    </row>
    <row r="152" spans="1:11" s="19" customFormat="1" ht="15.75" x14ac:dyDescent="0.25">
      <c r="A152" s="36" t="s">
        <v>152</v>
      </c>
      <c r="B152" s="28"/>
      <c r="C152" s="38" t="s">
        <v>0</v>
      </c>
      <c r="D152" s="45"/>
      <c r="E152" s="34"/>
      <c r="F152" s="42">
        <v>35.5</v>
      </c>
      <c r="G152" s="31">
        <f t="shared" si="1"/>
        <v>0</v>
      </c>
      <c r="H152" s="44" t="s">
        <v>2</v>
      </c>
      <c r="K152" s="212"/>
    </row>
    <row r="153" spans="1:11" s="19" customFormat="1" ht="15.75" x14ac:dyDescent="0.25">
      <c r="A153" s="36" t="s">
        <v>153</v>
      </c>
      <c r="B153" s="28"/>
      <c r="C153" s="38" t="s">
        <v>0</v>
      </c>
      <c r="D153" s="45"/>
      <c r="E153" s="34"/>
      <c r="F153" s="42">
        <v>36</v>
      </c>
      <c r="G153" s="31">
        <f t="shared" si="1"/>
        <v>0</v>
      </c>
      <c r="H153" s="44" t="s">
        <v>2</v>
      </c>
      <c r="K153" s="212"/>
    </row>
    <row r="154" spans="1:11" s="19" customFormat="1" ht="15.75" x14ac:dyDescent="0.25">
      <c r="A154" s="36" t="s">
        <v>154</v>
      </c>
      <c r="B154" s="28"/>
      <c r="C154" s="38" t="s">
        <v>0</v>
      </c>
      <c r="D154" s="45"/>
      <c r="E154" s="34"/>
      <c r="F154" s="42">
        <v>36.5</v>
      </c>
      <c r="G154" s="31">
        <f t="shared" si="1"/>
        <v>0</v>
      </c>
      <c r="H154" s="44" t="s">
        <v>2</v>
      </c>
      <c r="K154" s="212"/>
    </row>
    <row r="155" spans="1:11" s="19" customFormat="1" ht="15.75" x14ac:dyDescent="0.25">
      <c r="A155" s="36" t="s">
        <v>155</v>
      </c>
      <c r="B155" s="28"/>
      <c r="C155" s="38" t="s">
        <v>0</v>
      </c>
      <c r="D155" s="45"/>
      <c r="E155" s="34"/>
      <c r="F155" s="42">
        <v>37</v>
      </c>
      <c r="G155" s="31">
        <f t="shared" si="1"/>
        <v>0</v>
      </c>
      <c r="H155" s="44" t="s">
        <v>2</v>
      </c>
      <c r="K155" s="212"/>
    </row>
    <row r="156" spans="1:11" s="19" customFormat="1" ht="15.75" x14ac:dyDescent="0.25">
      <c r="A156" s="36" t="s">
        <v>156</v>
      </c>
      <c r="B156" s="28"/>
      <c r="C156" s="38" t="s">
        <v>0</v>
      </c>
      <c r="D156" s="45"/>
      <c r="E156" s="34"/>
      <c r="F156" s="42">
        <v>37.5</v>
      </c>
      <c r="G156" s="31">
        <f t="shared" si="1"/>
        <v>0</v>
      </c>
      <c r="H156" s="44" t="s">
        <v>2</v>
      </c>
      <c r="K156" s="212"/>
    </row>
    <row r="157" spans="1:11" s="19" customFormat="1" ht="15.75" x14ac:dyDescent="0.25">
      <c r="A157" s="36" t="s">
        <v>157</v>
      </c>
      <c r="B157" s="28"/>
      <c r="C157" s="38" t="s">
        <v>0</v>
      </c>
      <c r="D157" s="45"/>
      <c r="E157" s="34"/>
      <c r="F157" s="42">
        <v>38</v>
      </c>
      <c r="G157" s="31">
        <f t="shared" si="1"/>
        <v>0</v>
      </c>
      <c r="H157" s="44" t="s">
        <v>2</v>
      </c>
      <c r="K157" s="212"/>
    </row>
    <row r="158" spans="1:11" s="19" customFormat="1" ht="15.75" x14ac:dyDescent="0.25">
      <c r="A158" s="36" t="s">
        <v>158</v>
      </c>
      <c r="B158" s="28"/>
      <c r="C158" s="38" t="s">
        <v>0</v>
      </c>
      <c r="D158" s="45"/>
      <c r="E158" s="34"/>
      <c r="F158" s="42">
        <v>38.5</v>
      </c>
      <c r="G158" s="31">
        <f t="shared" si="1"/>
        <v>0</v>
      </c>
      <c r="H158" s="44" t="s">
        <v>2</v>
      </c>
      <c r="K158" s="212"/>
    </row>
    <row r="159" spans="1:11" s="19" customFormat="1" ht="15.75" x14ac:dyDescent="0.25">
      <c r="A159" s="36" t="s">
        <v>159</v>
      </c>
      <c r="B159" s="28"/>
      <c r="C159" s="38" t="s">
        <v>0</v>
      </c>
      <c r="D159" s="45"/>
      <c r="E159" s="34"/>
      <c r="F159" s="42">
        <v>39</v>
      </c>
      <c r="G159" s="31">
        <f t="shared" si="1"/>
        <v>0</v>
      </c>
      <c r="H159" s="44" t="s">
        <v>2</v>
      </c>
      <c r="K159" s="212"/>
    </row>
    <row r="160" spans="1:11" s="19" customFormat="1" ht="15.75" x14ac:dyDescent="0.25">
      <c r="A160" s="36" t="s">
        <v>305</v>
      </c>
      <c r="B160" s="28"/>
      <c r="C160" s="38" t="s">
        <v>0</v>
      </c>
      <c r="D160" s="45"/>
      <c r="E160" s="34"/>
      <c r="F160" s="42">
        <v>39.5</v>
      </c>
      <c r="G160" s="31">
        <f t="shared" ref="G160:G179" si="2">B160*F160</f>
        <v>0</v>
      </c>
      <c r="H160" s="44" t="s">
        <v>2</v>
      </c>
    </row>
    <row r="161" spans="1:8" s="19" customFormat="1" ht="15.75" x14ac:dyDescent="0.25">
      <c r="A161" s="36" t="s">
        <v>306</v>
      </c>
      <c r="B161" s="28"/>
      <c r="C161" s="38" t="s">
        <v>0</v>
      </c>
      <c r="D161" s="45"/>
      <c r="E161" s="34"/>
      <c r="F161" s="42">
        <v>40</v>
      </c>
      <c r="G161" s="31">
        <f t="shared" si="2"/>
        <v>0</v>
      </c>
      <c r="H161" s="44" t="s">
        <v>2</v>
      </c>
    </row>
    <row r="162" spans="1:8" s="19" customFormat="1" ht="15.75" x14ac:dyDescent="0.25">
      <c r="A162" s="36" t="s">
        <v>307</v>
      </c>
      <c r="B162" s="28"/>
      <c r="C162" s="38" t="s">
        <v>0</v>
      </c>
      <c r="D162" s="45"/>
      <c r="E162" s="34"/>
      <c r="F162" s="42">
        <v>40.5</v>
      </c>
      <c r="G162" s="31">
        <f t="shared" si="2"/>
        <v>0</v>
      </c>
      <c r="H162" s="44" t="s">
        <v>2</v>
      </c>
    </row>
    <row r="163" spans="1:8" s="19" customFormat="1" ht="15.75" x14ac:dyDescent="0.25">
      <c r="A163" s="36" t="s">
        <v>308</v>
      </c>
      <c r="B163" s="28"/>
      <c r="C163" s="38" t="s">
        <v>0</v>
      </c>
      <c r="D163" s="45"/>
      <c r="E163" s="34"/>
      <c r="F163" s="42">
        <v>41</v>
      </c>
      <c r="G163" s="31">
        <f t="shared" si="2"/>
        <v>0</v>
      </c>
      <c r="H163" s="44" t="s">
        <v>2</v>
      </c>
    </row>
    <row r="164" spans="1:8" s="19" customFormat="1" ht="15.75" x14ac:dyDescent="0.25">
      <c r="A164" s="36" t="s">
        <v>309</v>
      </c>
      <c r="B164" s="28"/>
      <c r="C164" s="38" t="s">
        <v>0</v>
      </c>
      <c r="D164" s="45"/>
      <c r="E164" s="34"/>
      <c r="F164" s="42">
        <v>41.5</v>
      </c>
      <c r="G164" s="31">
        <f t="shared" si="2"/>
        <v>0</v>
      </c>
      <c r="H164" s="44" t="s">
        <v>2</v>
      </c>
    </row>
    <row r="165" spans="1:8" s="19" customFormat="1" ht="15.75" x14ac:dyDescent="0.25">
      <c r="A165" s="36" t="s">
        <v>310</v>
      </c>
      <c r="B165" s="28"/>
      <c r="C165" s="38" t="s">
        <v>0</v>
      </c>
      <c r="D165" s="45"/>
      <c r="E165" s="34"/>
      <c r="F165" s="42">
        <v>42</v>
      </c>
      <c r="G165" s="31">
        <f t="shared" si="2"/>
        <v>0</v>
      </c>
      <c r="H165" s="44" t="s">
        <v>2</v>
      </c>
    </row>
    <row r="166" spans="1:8" s="19" customFormat="1" ht="15.75" x14ac:dyDescent="0.25">
      <c r="A166" s="36" t="s">
        <v>311</v>
      </c>
      <c r="B166" s="28"/>
      <c r="C166" s="38" t="s">
        <v>0</v>
      </c>
      <c r="D166" s="45"/>
      <c r="E166" s="34"/>
      <c r="F166" s="42">
        <v>42.5</v>
      </c>
      <c r="G166" s="31">
        <f t="shared" si="2"/>
        <v>0</v>
      </c>
      <c r="H166" s="44" t="s">
        <v>2</v>
      </c>
    </row>
    <row r="167" spans="1:8" s="19" customFormat="1" ht="15.75" x14ac:dyDescent="0.25">
      <c r="A167" s="36" t="s">
        <v>312</v>
      </c>
      <c r="B167" s="28"/>
      <c r="C167" s="38" t="s">
        <v>0</v>
      </c>
      <c r="D167" s="45"/>
      <c r="E167" s="34"/>
      <c r="F167" s="42">
        <v>43</v>
      </c>
      <c r="G167" s="31">
        <f t="shared" si="2"/>
        <v>0</v>
      </c>
      <c r="H167" s="44" t="s">
        <v>2</v>
      </c>
    </row>
    <row r="168" spans="1:8" s="19" customFormat="1" ht="15.75" x14ac:dyDescent="0.25">
      <c r="A168" s="36" t="s">
        <v>313</v>
      </c>
      <c r="B168" s="28"/>
      <c r="C168" s="38" t="s">
        <v>0</v>
      </c>
      <c r="D168" s="45"/>
      <c r="E168" s="34"/>
      <c r="F168" s="42">
        <v>43.5</v>
      </c>
      <c r="G168" s="31">
        <f t="shared" si="2"/>
        <v>0</v>
      </c>
      <c r="H168" s="44" t="s">
        <v>2</v>
      </c>
    </row>
    <row r="169" spans="1:8" s="19" customFormat="1" ht="15.75" x14ac:dyDescent="0.25">
      <c r="A169" s="36" t="s">
        <v>314</v>
      </c>
      <c r="B169" s="28"/>
      <c r="C169" s="38" t="s">
        <v>0</v>
      </c>
      <c r="D169" s="45"/>
      <c r="E169" s="34"/>
      <c r="F169" s="42">
        <v>44</v>
      </c>
      <c r="G169" s="31">
        <f t="shared" si="2"/>
        <v>0</v>
      </c>
      <c r="H169" s="44" t="s">
        <v>2</v>
      </c>
    </row>
    <row r="170" spans="1:8" s="19" customFormat="1" ht="15.75" x14ac:dyDescent="0.25">
      <c r="A170" s="36" t="s">
        <v>315</v>
      </c>
      <c r="B170" s="28"/>
      <c r="C170" s="38" t="s">
        <v>0</v>
      </c>
      <c r="D170" s="45"/>
      <c r="E170" s="34"/>
      <c r="F170" s="42">
        <v>44.5</v>
      </c>
      <c r="G170" s="31">
        <f t="shared" si="2"/>
        <v>0</v>
      </c>
      <c r="H170" s="44" t="s">
        <v>2</v>
      </c>
    </row>
    <row r="171" spans="1:8" s="19" customFormat="1" ht="15.75" x14ac:dyDescent="0.25">
      <c r="A171" s="36" t="s">
        <v>316</v>
      </c>
      <c r="B171" s="28"/>
      <c r="C171" s="38" t="s">
        <v>0</v>
      </c>
      <c r="D171" s="45"/>
      <c r="E171" s="34"/>
      <c r="F171" s="42">
        <v>45</v>
      </c>
      <c r="G171" s="31">
        <f t="shared" si="2"/>
        <v>0</v>
      </c>
      <c r="H171" s="44" t="s">
        <v>2</v>
      </c>
    </row>
    <row r="172" spans="1:8" s="19" customFormat="1" ht="15.75" x14ac:dyDescent="0.25">
      <c r="A172" s="36" t="s">
        <v>317</v>
      </c>
      <c r="B172" s="28"/>
      <c r="C172" s="38" t="s">
        <v>0</v>
      </c>
      <c r="D172" s="45"/>
      <c r="E172" s="34"/>
      <c r="F172" s="42">
        <v>45.5</v>
      </c>
      <c r="G172" s="31">
        <f t="shared" si="2"/>
        <v>0</v>
      </c>
      <c r="H172" s="44" t="s">
        <v>2</v>
      </c>
    </row>
    <row r="173" spans="1:8" s="19" customFormat="1" ht="15.75" x14ac:dyDescent="0.25">
      <c r="A173" s="36" t="s">
        <v>318</v>
      </c>
      <c r="B173" s="28"/>
      <c r="C173" s="38" t="s">
        <v>0</v>
      </c>
      <c r="D173" s="45"/>
      <c r="E173" s="34"/>
      <c r="F173" s="42">
        <v>46</v>
      </c>
      <c r="G173" s="31">
        <f t="shared" si="2"/>
        <v>0</v>
      </c>
      <c r="H173" s="44" t="s">
        <v>2</v>
      </c>
    </row>
    <row r="174" spans="1:8" s="19" customFormat="1" ht="15.75" x14ac:dyDescent="0.25">
      <c r="A174" s="36" t="s">
        <v>319</v>
      </c>
      <c r="B174" s="28"/>
      <c r="C174" s="38" t="s">
        <v>0</v>
      </c>
      <c r="D174" s="45"/>
      <c r="E174" s="34"/>
      <c r="F174" s="42">
        <v>46.5</v>
      </c>
      <c r="G174" s="31">
        <f t="shared" si="2"/>
        <v>0</v>
      </c>
      <c r="H174" s="44" t="s">
        <v>2</v>
      </c>
    </row>
    <row r="175" spans="1:8" s="19" customFormat="1" ht="15.75" x14ac:dyDescent="0.25">
      <c r="A175" s="36" t="s">
        <v>320</v>
      </c>
      <c r="B175" s="28"/>
      <c r="C175" s="38" t="s">
        <v>0</v>
      </c>
      <c r="D175" s="45"/>
      <c r="E175" s="34"/>
      <c r="F175" s="42">
        <v>47</v>
      </c>
      <c r="G175" s="31">
        <f t="shared" si="2"/>
        <v>0</v>
      </c>
      <c r="H175" s="44" t="s">
        <v>2</v>
      </c>
    </row>
    <row r="176" spans="1:8" s="19" customFormat="1" ht="15.75" x14ac:dyDescent="0.25">
      <c r="A176" s="36" t="s">
        <v>321</v>
      </c>
      <c r="B176" s="28"/>
      <c r="C176" s="38" t="s">
        <v>0</v>
      </c>
      <c r="D176" s="45"/>
      <c r="E176" s="34"/>
      <c r="F176" s="42">
        <v>47.5</v>
      </c>
      <c r="G176" s="31">
        <f t="shared" si="2"/>
        <v>0</v>
      </c>
      <c r="H176" s="44" t="s">
        <v>2</v>
      </c>
    </row>
    <row r="177" spans="1:11" s="19" customFormat="1" ht="15.75" x14ac:dyDescent="0.25">
      <c r="A177" s="36" t="s">
        <v>322</v>
      </c>
      <c r="B177" s="28"/>
      <c r="C177" s="38" t="s">
        <v>0</v>
      </c>
      <c r="D177" s="45"/>
      <c r="E177" s="34"/>
      <c r="F177" s="42">
        <v>48</v>
      </c>
      <c r="G177" s="31">
        <f t="shared" si="2"/>
        <v>0</v>
      </c>
      <c r="H177" s="44" t="s">
        <v>2</v>
      </c>
      <c r="K177" s="212"/>
    </row>
    <row r="178" spans="1:11" s="19" customFormat="1" ht="15.75" x14ac:dyDescent="0.25">
      <c r="A178" s="36" t="s">
        <v>323</v>
      </c>
      <c r="B178" s="28"/>
      <c r="C178" s="38" t="s">
        <v>0</v>
      </c>
      <c r="D178" s="45"/>
      <c r="E178" s="34"/>
      <c r="F178" s="42">
        <v>48.5</v>
      </c>
      <c r="G178" s="31">
        <f t="shared" si="2"/>
        <v>0</v>
      </c>
      <c r="H178" s="44" t="s">
        <v>2</v>
      </c>
      <c r="K178" s="212"/>
    </row>
    <row r="179" spans="1:11" s="19" customFormat="1" ht="15.75" x14ac:dyDescent="0.25">
      <c r="A179" s="36" t="s">
        <v>324</v>
      </c>
      <c r="B179" s="28"/>
      <c r="C179" s="38" t="s">
        <v>0</v>
      </c>
      <c r="D179" s="45"/>
      <c r="E179" s="34"/>
      <c r="F179" s="42">
        <v>49</v>
      </c>
      <c r="G179" s="31">
        <f t="shared" si="2"/>
        <v>0</v>
      </c>
      <c r="H179" s="44" t="s">
        <v>2</v>
      </c>
      <c r="K179" s="212"/>
    </row>
    <row r="180" spans="1:11" s="19" customFormat="1" ht="4.5" customHeight="1" x14ac:dyDescent="0.2">
      <c r="A180" s="36"/>
      <c r="B180" s="37"/>
      <c r="C180" s="38"/>
      <c r="D180" s="45"/>
      <c r="E180" s="34"/>
      <c r="F180" s="42"/>
      <c r="G180" s="37"/>
      <c r="H180" s="44"/>
    </row>
    <row r="181" spans="1:11" s="2" customFormat="1" ht="15.75" x14ac:dyDescent="0.25">
      <c r="A181" s="20" t="s">
        <v>32</v>
      </c>
      <c r="B181" s="31">
        <f>SUM(B15:B179)</f>
        <v>0</v>
      </c>
      <c r="C181" s="46" t="s">
        <v>0</v>
      </c>
      <c r="D181" s="47"/>
      <c r="E181" s="31">
        <f>SUM(E15:E179)</f>
        <v>0</v>
      </c>
      <c r="F181" s="42"/>
      <c r="G181" s="31">
        <f>SUM(G15:G179)</f>
        <v>0</v>
      </c>
      <c r="H181" s="44" t="s">
        <v>2</v>
      </c>
    </row>
    <row r="182" spans="1:11" s="32" customFormat="1" ht="15.75" x14ac:dyDescent="0.25">
      <c r="A182" s="49"/>
      <c r="B182" s="13"/>
      <c r="C182" s="50"/>
      <c r="D182" s="13"/>
      <c r="E182" s="13"/>
      <c r="F182" s="42"/>
      <c r="G182" s="13"/>
      <c r="H182" s="44"/>
    </row>
    <row r="183" spans="1:11" s="19" customFormat="1" ht="16.5" thickBot="1" x14ac:dyDescent="0.3">
      <c r="A183" s="52" t="s">
        <v>168</v>
      </c>
      <c r="B183" s="53"/>
      <c r="C183" s="54"/>
      <c r="D183" s="55"/>
      <c r="E183" s="56" t="e">
        <f>E181/$B$181</f>
        <v>#DIV/0!</v>
      </c>
      <c r="F183" s="42"/>
      <c r="G183" s="56" t="e">
        <f>G181/$B$181</f>
        <v>#DIV/0!</v>
      </c>
      <c r="H183" s="57" t="s">
        <v>2</v>
      </c>
    </row>
    <row r="184" spans="1:11" s="2" customFormat="1" ht="15.75" x14ac:dyDescent="0.25">
      <c r="B184" s="26"/>
      <c r="C184" s="35"/>
      <c r="E184" s="26"/>
      <c r="G184" s="26"/>
      <c r="H184" s="27"/>
    </row>
    <row r="185" spans="1:11" s="19" customFormat="1" x14ac:dyDescent="0.2">
      <c r="B185" s="29"/>
      <c r="C185" s="24"/>
      <c r="E185" s="29"/>
      <c r="G185" s="29"/>
    </row>
    <row r="186" spans="1:11" s="19" customFormat="1" x14ac:dyDescent="0.2">
      <c r="B186" s="29"/>
      <c r="C186" s="24"/>
      <c r="E186" s="29"/>
    </row>
    <row r="187" spans="1:11" x14ac:dyDescent="0.2">
      <c r="A187" s="88" t="s">
        <v>192</v>
      </c>
    </row>
    <row r="188" spans="1:11" x14ac:dyDescent="0.2">
      <c r="A188" s="89">
        <f>G3-B181</f>
        <v>0</v>
      </c>
    </row>
  </sheetData>
  <mergeCells count="5">
    <mergeCell ref="A11:H11"/>
    <mergeCell ref="D13:E13"/>
    <mergeCell ref="F13:G13"/>
    <mergeCell ref="D12:E12"/>
    <mergeCell ref="F12:G12"/>
  </mergeCells>
  <phoneticPr fontId="4" type="noConversion"/>
  <pageMargins left="0.75" right="0.75" top="1" bottom="1"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04"/>
  <sheetViews>
    <sheetView topLeftCell="A16" workbookViewId="0">
      <selection activeCell="A2" sqref="A2"/>
    </sheetView>
  </sheetViews>
  <sheetFormatPr defaultRowHeight="12.75" x14ac:dyDescent="0.2"/>
  <cols>
    <col min="1" max="1" width="12.7109375" style="1" customWidth="1"/>
    <col min="2" max="2" width="12.7109375" customWidth="1"/>
    <col min="3" max="3" width="6.7109375" customWidth="1"/>
    <col min="4" max="4" width="12.7109375" style="1" customWidth="1"/>
    <col min="5" max="5" width="12.7109375" customWidth="1"/>
  </cols>
  <sheetData>
    <row r="1" spans="1:7" ht="15.75" x14ac:dyDescent="0.25">
      <c r="A1" s="2" t="s">
        <v>271</v>
      </c>
      <c r="D1" s="2"/>
    </row>
    <row r="2" spans="1:7" ht="15.75" x14ac:dyDescent="0.25">
      <c r="A2" s="2"/>
      <c r="D2" s="2"/>
    </row>
    <row r="3" spans="1:7" x14ac:dyDescent="0.2">
      <c r="A3" s="236" t="s">
        <v>212</v>
      </c>
      <c r="B3" s="236"/>
      <c r="D3" s="236" t="s">
        <v>213</v>
      </c>
      <c r="E3" s="236"/>
    </row>
    <row r="4" spans="1:7" x14ac:dyDescent="0.2">
      <c r="A4" s="119" t="s">
        <v>214</v>
      </c>
      <c r="B4" s="119" t="s">
        <v>215</v>
      </c>
      <c r="D4" s="119" t="s">
        <v>214</v>
      </c>
      <c r="E4" s="119" t="s">
        <v>215</v>
      </c>
    </row>
    <row r="5" spans="1:7" x14ac:dyDescent="0.2">
      <c r="A5" s="1">
        <v>1</v>
      </c>
      <c r="B5" s="120">
        <v>11</v>
      </c>
      <c r="D5" s="1">
        <v>1</v>
      </c>
      <c r="E5" s="121">
        <v>0</v>
      </c>
      <c r="G5" s="7"/>
    </row>
    <row r="6" spans="1:7" x14ac:dyDescent="0.2">
      <c r="A6" s="1">
        <v>2</v>
      </c>
      <c r="B6" s="120">
        <v>11.33</v>
      </c>
      <c r="D6" s="1">
        <v>2</v>
      </c>
      <c r="E6" s="121">
        <v>0</v>
      </c>
    </row>
    <row r="7" spans="1:7" x14ac:dyDescent="0.2">
      <c r="A7" s="1">
        <v>3</v>
      </c>
      <c r="B7" s="120">
        <v>11.66</v>
      </c>
      <c r="D7" s="1">
        <v>3</v>
      </c>
      <c r="E7" s="121">
        <v>0</v>
      </c>
    </row>
    <row r="8" spans="1:7" x14ac:dyDescent="0.2">
      <c r="A8" s="1">
        <v>4</v>
      </c>
      <c r="B8" s="120">
        <v>11.99</v>
      </c>
      <c r="D8" s="1">
        <v>4</v>
      </c>
      <c r="E8" s="121">
        <v>0</v>
      </c>
    </row>
    <row r="9" spans="1:7" x14ac:dyDescent="0.2">
      <c r="A9" s="1">
        <v>5</v>
      </c>
      <c r="B9" s="120">
        <v>12.31</v>
      </c>
      <c r="D9" s="1">
        <v>5</v>
      </c>
      <c r="E9" s="121">
        <v>0</v>
      </c>
    </row>
    <row r="10" spans="1:7" x14ac:dyDescent="0.2">
      <c r="A10" s="1">
        <v>6</v>
      </c>
      <c r="B10" s="120">
        <v>12.51</v>
      </c>
      <c r="D10" s="1">
        <v>6</v>
      </c>
      <c r="E10" s="121">
        <v>0</v>
      </c>
    </row>
    <row r="11" spans="1:7" x14ac:dyDescent="0.2">
      <c r="A11" s="1">
        <v>7</v>
      </c>
      <c r="B11" s="120">
        <v>12.71</v>
      </c>
      <c r="D11" s="1">
        <v>7</v>
      </c>
      <c r="E11" s="121">
        <v>0</v>
      </c>
    </row>
    <row r="12" spans="1:7" x14ac:dyDescent="0.2">
      <c r="A12" s="1">
        <v>8</v>
      </c>
      <c r="B12" s="120">
        <v>12.91</v>
      </c>
      <c r="D12" s="1">
        <v>8</v>
      </c>
      <c r="E12" s="121">
        <v>0</v>
      </c>
    </row>
    <row r="13" spans="1:7" x14ac:dyDescent="0.2">
      <c r="A13" s="1">
        <v>9</v>
      </c>
      <c r="B13" s="120">
        <v>13.11</v>
      </c>
      <c r="D13" s="1">
        <v>9</v>
      </c>
      <c r="E13" s="121">
        <v>0</v>
      </c>
    </row>
    <row r="14" spans="1:7" x14ac:dyDescent="0.2">
      <c r="A14" s="1">
        <v>10</v>
      </c>
      <c r="B14" s="120">
        <v>13.31</v>
      </c>
      <c r="D14" s="1">
        <v>10</v>
      </c>
      <c r="E14" s="121">
        <v>0</v>
      </c>
    </row>
    <row r="15" spans="1:7" x14ac:dyDescent="0.2">
      <c r="A15" s="1">
        <v>11</v>
      </c>
      <c r="B15" s="120">
        <v>13.51</v>
      </c>
      <c r="D15" s="1">
        <v>11</v>
      </c>
      <c r="E15" s="121">
        <v>0</v>
      </c>
    </row>
    <row r="16" spans="1:7" x14ac:dyDescent="0.2">
      <c r="A16" s="1">
        <v>12</v>
      </c>
      <c r="B16" s="120">
        <v>13.71</v>
      </c>
      <c r="D16" s="1">
        <v>12</v>
      </c>
      <c r="E16" s="121">
        <v>0</v>
      </c>
    </row>
    <row r="17" spans="1:5" x14ac:dyDescent="0.2">
      <c r="A17" s="1">
        <v>13</v>
      </c>
      <c r="B17" s="120">
        <v>13.91</v>
      </c>
      <c r="D17" s="1">
        <v>13</v>
      </c>
      <c r="E17" s="121">
        <v>0</v>
      </c>
    </row>
    <row r="18" spans="1:5" x14ac:dyDescent="0.2">
      <c r="A18" s="1">
        <v>14</v>
      </c>
      <c r="B18" s="120">
        <v>14.11</v>
      </c>
      <c r="D18" s="1">
        <v>14</v>
      </c>
      <c r="E18" s="121">
        <v>0</v>
      </c>
    </row>
    <row r="19" spans="1:5" x14ac:dyDescent="0.2">
      <c r="A19" s="1">
        <v>15</v>
      </c>
      <c r="B19" s="120">
        <v>14.31</v>
      </c>
      <c r="D19" s="1">
        <v>15</v>
      </c>
      <c r="E19" s="121">
        <v>0</v>
      </c>
    </row>
    <row r="20" spans="1:5" x14ac:dyDescent="0.2">
      <c r="A20" s="1">
        <v>16</v>
      </c>
      <c r="B20" s="120">
        <v>14.51</v>
      </c>
      <c r="D20" s="1">
        <v>16</v>
      </c>
      <c r="E20" s="121">
        <v>0</v>
      </c>
    </row>
    <row r="21" spans="1:5" x14ac:dyDescent="0.2">
      <c r="A21" s="1">
        <v>17</v>
      </c>
      <c r="B21" s="120">
        <v>14.71</v>
      </c>
      <c r="D21" s="1">
        <v>17</v>
      </c>
      <c r="E21" s="121">
        <v>0</v>
      </c>
    </row>
    <row r="22" spans="1:5" x14ac:dyDescent="0.2">
      <c r="A22" s="1">
        <v>18</v>
      </c>
      <c r="B22" s="120">
        <v>14.91</v>
      </c>
      <c r="D22" s="1">
        <v>18</v>
      </c>
      <c r="E22" s="121">
        <v>0</v>
      </c>
    </row>
    <row r="23" spans="1:5" x14ac:dyDescent="0.2">
      <c r="A23" s="1">
        <v>19</v>
      </c>
      <c r="B23" s="120">
        <v>15.11</v>
      </c>
      <c r="D23" s="1">
        <v>19</v>
      </c>
      <c r="E23" s="121">
        <v>0</v>
      </c>
    </row>
    <row r="24" spans="1:5" x14ac:dyDescent="0.2">
      <c r="A24" s="1">
        <v>20</v>
      </c>
      <c r="B24" s="120">
        <v>15.31</v>
      </c>
      <c r="D24" s="1">
        <v>20</v>
      </c>
      <c r="E24" s="121">
        <v>0</v>
      </c>
    </row>
    <row r="25" spans="1:5" x14ac:dyDescent="0.2">
      <c r="A25" s="1">
        <v>21</v>
      </c>
      <c r="B25" s="120">
        <v>15.76</v>
      </c>
      <c r="D25" s="1">
        <v>21</v>
      </c>
      <c r="E25" s="121">
        <v>0</v>
      </c>
    </row>
    <row r="26" spans="1:5" x14ac:dyDescent="0.2">
      <c r="A26" s="1">
        <v>22</v>
      </c>
      <c r="B26" s="120">
        <v>16.329999999999998</v>
      </c>
      <c r="D26" s="1">
        <v>22</v>
      </c>
      <c r="E26" s="121">
        <v>0</v>
      </c>
    </row>
    <row r="27" spans="1:5" x14ac:dyDescent="0.2">
      <c r="A27" s="1">
        <v>23</v>
      </c>
      <c r="B27" s="120">
        <v>16.89</v>
      </c>
      <c r="D27" s="1">
        <v>23</v>
      </c>
      <c r="E27" s="121">
        <v>0</v>
      </c>
    </row>
    <row r="28" spans="1:5" x14ac:dyDescent="0.2">
      <c r="A28" s="1">
        <v>24</v>
      </c>
      <c r="B28" s="120">
        <v>17.45</v>
      </c>
      <c r="D28" s="1">
        <v>24</v>
      </c>
      <c r="E28" s="121">
        <v>0</v>
      </c>
    </row>
    <row r="29" spans="1:5" x14ac:dyDescent="0.2">
      <c r="A29" s="1">
        <v>25</v>
      </c>
      <c r="B29" s="120">
        <v>18.010000000000002</v>
      </c>
      <c r="D29" s="1">
        <v>25</v>
      </c>
      <c r="E29" s="121">
        <v>0</v>
      </c>
    </row>
    <row r="30" spans="1:5" x14ac:dyDescent="0.2">
      <c r="A30" s="1">
        <v>26</v>
      </c>
      <c r="B30" s="120">
        <v>18.57</v>
      </c>
      <c r="D30" s="1">
        <v>26</v>
      </c>
      <c r="E30" s="121">
        <v>0</v>
      </c>
    </row>
    <row r="31" spans="1:5" x14ac:dyDescent="0.2">
      <c r="A31" s="1">
        <v>27</v>
      </c>
      <c r="B31" s="120">
        <v>19.13</v>
      </c>
      <c r="D31" s="1">
        <v>27</v>
      </c>
      <c r="E31" s="121">
        <v>0</v>
      </c>
    </row>
    <row r="32" spans="1:5" x14ac:dyDescent="0.2">
      <c r="A32" s="1">
        <v>28</v>
      </c>
      <c r="B32" s="120">
        <v>19.690000000000001</v>
      </c>
      <c r="D32" s="1">
        <v>28</v>
      </c>
      <c r="E32" s="121">
        <v>0</v>
      </c>
    </row>
    <row r="33" spans="1:5" x14ac:dyDescent="0.2">
      <c r="A33" s="1">
        <v>29</v>
      </c>
      <c r="B33" s="120">
        <v>20.25</v>
      </c>
      <c r="D33" s="1">
        <v>29</v>
      </c>
      <c r="E33" s="121">
        <v>0</v>
      </c>
    </row>
    <row r="34" spans="1:5" x14ac:dyDescent="0.2">
      <c r="A34" s="1">
        <v>30</v>
      </c>
      <c r="B34" s="120">
        <v>20.81</v>
      </c>
      <c r="D34" s="1">
        <v>30</v>
      </c>
      <c r="E34" s="121">
        <v>0</v>
      </c>
    </row>
    <row r="35" spans="1:5" x14ac:dyDescent="0.2">
      <c r="A35" s="1">
        <v>31</v>
      </c>
      <c r="B35" s="120">
        <v>21.37</v>
      </c>
      <c r="D35" s="1">
        <v>31</v>
      </c>
      <c r="E35" s="121">
        <v>0</v>
      </c>
    </row>
    <row r="36" spans="1:5" x14ac:dyDescent="0.2">
      <c r="A36" s="1">
        <v>32</v>
      </c>
      <c r="B36" s="120">
        <v>21.93</v>
      </c>
      <c r="D36" s="1">
        <v>32</v>
      </c>
      <c r="E36" s="121">
        <v>0</v>
      </c>
    </row>
    <row r="37" spans="1:5" x14ac:dyDescent="0.2">
      <c r="A37" s="1">
        <v>33</v>
      </c>
      <c r="B37" s="120">
        <v>22.49</v>
      </c>
      <c r="D37" s="1">
        <v>33</v>
      </c>
      <c r="E37" s="121">
        <v>0</v>
      </c>
    </row>
    <row r="38" spans="1:5" x14ac:dyDescent="0.2">
      <c r="A38" s="1">
        <v>34</v>
      </c>
      <c r="B38" s="120">
        <v>23.06</v>
      </c>
      <c r="D38" s="1">
        <v>34</v>
      </c>
      <c r="E38" s="121">
        <v>0</v>
      </c>
    </row>
    <row r="39" spans="1:5" x14ac:dyDescent="0.2">
      <c r="A39" s="1">
        <v>35</v>
      </c>
      <c r="B39" s="120">
        <v>23.62</v>
      </c>
      <c r="D39" s="1">
        <v>35</v>
      </c>
      <c r="E39" s="121">
        <v>0</v>
      </c>
    </row>
    <row r="40" spans="1:5" x14ac:dyDescent="0.2">
      <c r="A40" s="1">
        <v>36</v>
      </c>
      <c r="B40" s="120">
        <v>24.18</v>
      </c>
      <c r="D40" s="1">
        <v>36</v>
      </c>
      <c r="E40" s="121">
        <v>0</v>
      </c>
    </row>
    <row r="41" spans="1:5" x14ac:dyDescent="0.2">
      <c r="A41" s="1">
        <v>37</v>
      </c>
      <c r="B41" s="120">
        <v>24.74</v>
      </c>
      <c r="D41" s="1">
        <v>37</v>
      </c>
      <c r="E41" s="121">
        <v>0</v>
      </c>
    </row>
    <row r="42" spans="1:5" x14ac:dyDescent="0.2">
      <c r="A42" s="1">
        <v>38</v>
      </c>
      <c r="B42" s="120">
        <v>25.3</v>
      </c>
      <c r="D42" s="1">
        <v>38</v>
      </c>
      <c r="E42" s="121">
        <v>0</v>
      </c>
    </row>
    <row r="43" spans="1:5" x14ac:dyDescent="0.2">
      <c r="A43" s="1">
        <v>39</v>
      </c>
      <c r="B43" s="120">
        <v>25.86</v>
      </c>
      <c r="D43" s="1">
        <v>39</v>
      </c>
      <c r="E43" s="121">
        <v>0</v>
      </c>
    </row>
    <row r="44" spans="1:5" x14ac:dyDescent="0.2">
      <c r="A44" s="1">
        <v>40</v>
      </c>
      <c r="B44" s="120">
        <v>26.42</v>
      </c>
      <c r="D44" s="1">
        <v>40</v>
      </c>
      <c r="E44" s="121">
        <v>0</v>
      </c>
    </row>
    <row r="45" spans="1:5" x14ac:dyDescent="0.2">
      <c r="A45" s="1">
        <v>41</v>
      </c>
      <c r="B45" s="120">
        <v>26.97</v>
      </c>
      <c r="D45" s="1">
        <v>41</v>
      </c>
      <c r="E45" s="121">
        <v>0</v>
      </c>
    </row>
    <row r="46" spans="1:5" x14ac:dyDescent="0.2">
      <c r="A46" s="1">
        <v>42</v>
      </c>
      <c r="B46" s="120">
        <v>27.53</v>
      </c>
      <c r="D46" s="1">
        <v>42</v>
      </c>
      <c r="E46" s="121">
        <v>0</v>
      </c>
    </row>
    <row r="47" spans="1:5" x14ac:dyDescent="0.2">
      <c r="A47" s="1">
        <v>43</v>
      </c>
      <c r="B47" s="120">
        <v>28.09</v>
      </c>
      <c r="D47" s="1">
        <v>43</v>
      </c>
      <c r="E47" s="121">
        <v>0</v>
      </c>
    </row>
    <row r="48" spans="1:5" x14ac:dyDescent="0.2">
      <c r="A48" s="1">
        <v>44</v>
      </c>
      <c r="B48" s="120">
        <v>28.64</v>
      </c>
      <c r="D48" s="1">
        <v>44</v>
      </c>
      <c r="E48" s="121">
        <v>0</v>
      </c>
    </row>
    <row r="49" spans="1:5" x14ac:dyDescent="0.2">
      <c r="A49" s="1">
        <v>45</v>
      </c>
      <c r="B49" s="120">
        <v>29.2</v>
      </c>
      <c r="D49" s="1">
        <v>45</v>
      </c>
      <c r="E49" s="121">
        <v>0</v>
      </c>
    </row>
    <row r="50" spans="1:5" x14ac:dyDescent="0.2">
      <c r="A50" s="1">
        <v>46</v>
      </c>
      <c r="B50" s="120">
        <v>29.75</v>
      </c>
      <c r="D50" s="1">
        <v>46</v>
      </c>
      <c r="E50" s="121">
        <v>0</v>
      </c>
    </row>
    <row r="51" spans="1:5" x14ac:dyDescent="0.2">
      <c r="A51" s="1">
        <v>47</v>
      </c>
      <c r="B51" s="120">
        <v>30.31</v>
      </c>
      <c r="D51" s="1">
        <v>47</v>
      </c>
      <c r="E51" s="121">
        <v>0</v>
      </c>
    </row>
    <row r="52" spans="1:5" x14ac:dyDescent="0.2">
      <c r="A52" s="1">
        <v>48</v>
      </c>
      <c r="B52" s="120">
        <v>30.86</v>
      </c>
      <c r="D52" s="1">
        <v>48</v>
      </c>
      <c r="E52" s="121">
        <v>0</v>
      </c>
    </row>
    <row r="53" spans="1:5" x14ac:dyDescent="0.2">
      <c r="A53" s="1">
        <v>49</v>
      </c>
      <c r="B53" s="120">
        <v>31.42</v>
      </c>
      <c r="D53" s="1">
        <v>49</v>
      </c>
      <c r="E53" s="121">
        <v>0</v>
      </c>
    </row>
    <row r="54" spans="1:5" x14ac:dyDescent="0.2">
      <c r="A54" s="1">
        <v>50</v>
      </c>
      <c r="B54" s="120">
        <v>31.98</v>
      </c>
      <c r="D54" s="1">
        <v>50</v>
      </c>
      <c r="E54" s="121">
        <v>0</v>
      </c>
    </row>
    <row r="55" spans="1:5" x14ac:dyDescent="0.2">
      <c r="A55" s="1">
        <v>51</v>
      </c>
      <c r="B55" s="120">
        <v>32.54</v>
      </c>
      <c r="D55" s="1">
        <v>51</v>
      </c>
      <c r="E55" s="121">
        <v>0</v>
      </c>
    </row>
    <row r="56" spans="1:5" x14ac:dyDescent="0.2">
      <c r="A56" s="1">
        <v>52</v>
      </c>
      <c r="B56" s="120">
        <v>33.1</v>
      </c>
      <c r="D56" s="1">
        <v>52</v>
      </c>
      <c r="E56" s="121">
        <v>0</v>
      </c>
    </row>
    <row r="57" spans="1:5" x14ac:dyDescent="0.2">
      <c r="A57" s="1">
        <v>53</v>
      </c>
      <c r="B57" s="120">
        <v>33.659999999999997</v>
      </c>
      <c r="D57" s="1">
        <v>53</v>
      </c>
      <c r="E57" s="121">
        <v>0</v>
      </c>
    </row>
    <row r="58" spans="1:5" x14ac:dyDescent="0.2">
      <c r="A58" s="1">
        <v>54</v>
      </c>
      <c r="B58" s="120">
        <v>34.22</v>
      </c>
      <c r="D58" s="1">
        <v>54</v>
      </c>
      <c r="E58" s="121">
        <v>0</v>
      </c>
    </row>
    <row r="59" spans="1:5" x14ac:dyDescent="0.2">
      <c r="A59" s="1">
        <v>55</v>
      </c>
      <c r="B59" s="120">
        <v>34.78</v>
      </c>
      <c r="D59" s="1">
        <v>55</v>
      </c>
      <c r="E59" s="121">
        <v>0</v>
      </c>
    </row>
    <row r="60" spans="1:5" x14ac:dyDescent="0.2">
      <c r="A60" s="1">
        <v>56</v>
      </c>
      <c r="B60" s="120">
        <v>35.340000000000003</v>
      </c>
      <c r="D60" s="1">
        <v>56</v>
      </c>
      <c r="E60" s="121">
        <v>0</v>
      </c>
    </row>
    <row r="61" spans="1:5" x14ac:dyDescent="0.2">
      <c r="A61" s="1">
        <v>57</v>
      </c>
      <c r="B61" s="120">
        <v>35.9</v>
      </c>
      <c r="D61" s="1">
        <v>57</v>
      </c>
      <c r="E61" s="121">
        <v>0</v>
      </c>
    </row>
    <row r="62" spans="1:5" x14ac:dyDescent="0.2">
      <c r="A62" s="1">
        <v>58</v>
      </c>
      <c r="B62" s="120">
        <v>36.46</v>
      </c>
      <c r="D62" s="1">
        <v>58</v>
      </c>
      <c r="E62" s="121">
        <v>0</v>
      </c>
    </row>
    <row r="63" spans="1:5" x14ac:dyDescent="0.2">
      <c r="A63" s="1">
        <v>59</v>
      </c>
      <c r="B63" s="120">
        <v>37.03</v>
      </c>
      <c r="D63" s="1">
        <v>59</v>
      </c>
      <c r="E63" s="121">
        <v>0</v>
      </c>
    </row>
    <row r="64" spans="1:5" x14ac:dyDescent="0.2">
      <c r="A64" s="1">
        <v>60</v>
      </c>
      <c r="B64" s="120">
        <v>37.590000000000003</v>
      </c>
      <c r="D64" s="1">
        <v>60</v>
      </c>
      <c r="E64" s="121">
        <v>0</v>
      </c>
    </row>
    <row r="65" spans="1:5" x14ac:dyDescent="0.2">
      <c r="A65" s="1">
        <v>61</v>
      </c>
      <c r="B65" s="120">
        <v>38.15</v>
      </c>
      <c r="D65" s="1">
        <v>61</v>
      </c>
      <c r="E65" s="121">
        <v>0</v>
      </c>
    </row>
    <row r="66" spans="1:5" x14ac:dyDescent="0.2">
      <c r="A66" s="1">
        <v>62</v>
      </c>
      <c r="B66" s="120">
        <v>38.71</v>
      </c>
      <c r="D66" s="1">
        <v>62</v>
      </c>
      <c r="E66" s="121">
        <v>0</v>
      </c>
    </row>
    <row r="67" spans="1:5" x14ac:dyDescent="0.2">
      <c r="A67" s="1">
        <v>63</v>
      </c>
      <c r="B67" s="120">
        <v>39.270000000000003</v>
      </c>
      <c r="D67" s="1">
        <v>63</v>
      </c>
      <c r="E67" s="121">
        <v>0</v>
      </c>
    </row>
    <row r="68" spans="1:5" x14ac:dyDescent="0.2">
      <c r="A68" s="1">
        <v>64</v>
      </c>
      <c r="B68" s="120">
        <v>39.83</v>
      </c>
      <c r="D68" s="1">
        <v>64</v>
      </c>
      <c r="E68" s="121">
        <v>0</v>
      </c>
    </row>
    <row r="69" spans="1:5" x14ac:dyDescent="0.2">
      <c r="A69" s="1">
        <v>65</v>
      </c>
      <c r="B69" s="120">
        <v>40.39</v>
      </c>
      <c r="D69" s="1">
        <v>65</v>
      </c>
      <c r="E69" s="121">
        <v>0</v>
      </c>
    </row>
    <row r="70" spans="1:5" x14ac:dyDescent="0.2">
      <c r="A70" s="1">
        <v>66</v>
      </c>
      <c r="B70" s="120">
        <v>40.950000000000003</v>
      </c>
      <c r="D70" s="1">
        <v>66</v>
      </c>
      <c r="E70" s="121">
        <v>0</v>
      </c>
    </row>
    <row r="71" spans="1:5" x14ac:dyDescent="0.2">
      <c r="A71" s="1">
        <v>67</v>
      </c>
      <c r="B71" s="120">
        <v>41.52</v>
      </c>
      <c r="D71" s="1">
        <v>67</v>
      </c>
      <c r="E71" s="121">
        <v>0</v>
      </c>
    </row>
    <row r="72" spans="1:5" x14ac:dyDescent="0.2">
      <c r="A72" s="1">
        <v>68</v>
      </c>
      <c r="B72" s="120">
        <v>42.08</v>
      </c>
      <c r="D72" s="1">
        <v>68</v>
      </c>
      <c r="E72" s="121">
        <v>0</v>
      </c>
    </row>
    <row r="73" spans="1:5" x14ac:dyDescent="0.2">
      <c r="A73" s="1">
        <v>69</v>
      </c>
      <c r="B73" s="120">
        <v>42.64</v>
      </c>
      <c r="D73" s="1">
        <v>69</v>
      </c>
      <c r="E73" s="121">
        <v>0</v>
      </c>
    </row>
    <row r="74" spans="1:5" x14ac:dyDescent="0.2">
      <c r="A74" s="1">
        <v>70</v>
      </c>
      <c r="B74" s="120">
        <v>43.19</v>
      </c>
      <c r="D74" s="1">
        <v>70</v>
      </c>
      <c r="E74" s="121">
        <v>0</v>
      </c>
    </row>
    <row r="75" spans="1:5" x14ac:dyDescent="0.2">
      <c r="A75" s="1">
        <v>71</v>
      </c>
      <c r="B75" s="120">
        <v>43.75</v>
      </c>
      <c r="D75" s="1">
        <v>71</v>
      </c>
      <c r="E75" s="121">
        <v>0</v>
      </c>
    </row>
    <row r="76" spans="1:5" x14ac:dyDescent="0.2">
      <c r="A76" s="1">
        <v>72</v>
      </c>
      <c r="B76" s="120">
        <v>44.31</v>
      </c>
      <c r="D76" s="1">
        <v>72</v>
      </c>
      <c r="E76" s="121">
        <v>0</v>
      </c>
    </row>
    <row r="77" spans="1:5" x14ac:dyDescent="0.2">
      <c r="A77" s="1">
        <v>73</v>
      </c>
      <c r="B77" s="120">
        <v>44.87</v>
      </c>
      <c r="D77" s="1">
        <v>73</v>
      </c>
      <c r="E77" s="121">
        <v>0</v>
      </c>
    </row>
    <row r="78" spans="1:5" x14ac:dyDescent="0.2">
      <c r="A78" s="1">
        <v>74</v>
      </c>
      <c r="B78" s="120">
        <v>45.44</v>
      </c>
      <c r="D78" s="1">
        <v>74</v>
      </c>
      <c r="E78" s="121">
        <v>0</v>
      </c>
    </row>
    <row r="79" spans="1:5" x14ac:dyDescent="0.2">
      <c r="A79" s="1">
        <v>75</v>
      </c>
      <c r="B79" s="120">
        <v>46</v>
      </c>
      <c r="D79" s="1">
        <v>75</v>
      </c>
      <c r="E79" s="121">
        <v>0</v>
      </c>
    </row>
    <row r="80" spans="1:5" x14ac:dyDescent="0.2">
      <c r="A80" s="1">
        <v>76</v>
      </c>
      <c r="B80" s="120">
        <v>46.56</v>
      </c>
      <c r="D80" s="1">
        <v>76</v>
      </c>
      <c r="E80" s="121">
        <v>0</v>
      </c>
    </row>
    <row r="81" spans="1:5" x14ac:dyDescent="0.2">
      <c r="A81" s="1">
        <v>77</v>
      </c>
      <c r="B81" s="120">
        <v>47.12</v>
      </c>
      <c r="D81" s="1">
        <v>77</v>
      </c>
      <c r="E81" s="121">
        <v>0</v>
      </c>
    </row>
    <row r="82" spans="1:5" x14ac:dyDescent="0.2">
      <c r="A82" s="1">
        <v>78</v>
      </c>
      <c r="B82" s="120">
        <v>47.68</v>
      </c>
      <c r="D82" s="1">
        <v>78</v>
      </c>
      <c r="E82" s="121">
        <v>0</v>
      </c>
    </row>
    <row r="83" spans="1:5" x14ac:dyDescent="0.2">
      <c r="A83" s="1">
        <v>79</v>
      </c>
      <c r="B83" s="120">
        <v>48.24</v>
      </c>
      <c r="D83" s="1">
        <v>79</v>
      </c>
      <c r="E83" s="121">
        <v>0</v>
      </c>
    </row>
    <row r="84" spans="1:5" x14ac:dyDescent="0.2">
      <c r="A84" s="1">
        <v>80</v>
      </c>
      <c r="B84" s="120">
        <v>48.79</v>
      </c>
      <c r="D84" s="1">
        <v>80</v>
      </c>
      <c r="E84" s="121">
        <v>0</v>
      </c>
    </row>
    <row r="85" spans="1:5" x14ac:dyDescent="0.2">
      <c r="A85" s="1">
        <v>81</v>
      </c>
      <c r="B85" s="120">
        <v>49.352813999999988</v>
      </c>
      <c r="D85" s="1">
        <v>81</v>
      </c>
      <c r="E85" s="122">
        <v>0.56281399999998882</v>
      </c>
    </row>
    <row r="86" spans="1:5" x14ac:dyDescent="0.2">
      <c r="A86" s="1">
        <v>82</v>
      </c>
      <c r="B86" s="120">
        <v>49.907339999999998</v>
      </c>
      <c r="D86" s="1">
        <v>82</v>
      </c>
      <c r="E86" s="122">
        <v>1.1173399999999987</v>
      </c>
    </row>
    <row r="87" spans="1:5" x14ac:dyDescent="0.2">
      <c r="A87" s="1">
        <v>83</v>
      </c>
      <c r="B87" s="120">
        <v>50.472134999999994</v>
      </c>
      <c r="D87" s="1">
        <v>83</v>
      </c>
      <c r="E87" s="122">
        <v>1.6821349999999953</v>
      </c>
    </row>
    <row r="88" spans="1:5" x14ac:dyDescent="0.2">
      <c r="A88" s="1">
        <v>84</v>
      </c>
      <c r="B88" s="120">
        <v>51.026660999999997</v>
      </c>
      <c r="D88" s="1">
        <v>84</v>
      </c>
      <c r="E88" s="122">
        <v>2.236660999999998</v>
      </c>
    </row>
    <row r="89" spans="1:5" x14ac:dyDescent="0.2">
      <c r="A89" s="1">
        <v>85</v>
      </c>
      <c r="B89" s="120">
        <v>51.591455999999994</v>
      </c>
      <c r="D89" s="1">
        <v>85</v>
      </c>
      <c r="E89" s="122">
        <v>2.8014559999999946</v>
      </c>
    </row>
    <row r="90" spans="1:5" x14ac:dyDescent="0.2">
      <c r="A90" s="1">
        <v>86</v>
      </c>
      <c r="B90" s="120">
        <v>52.156250999999997</v>
      </c>
      <c r="D90" s="1">
        <v>86</v>
      </c>
      <c r="E90" s="122">
        <v>3.3662509999999983</v>
      </c>
    </row>
    <row r="91" spans="1:5" x14ac:dyDescent="0.2">
      <c r="A91" s="1">
        <v>87</v>
      </c>
      <c r="B91" s="120">
        <v>52.710776999999993</v>
      </c>
      <c r="D91" s="1">
        <v>87</v>
      </c>
      <c r="E91" s="122">
        <v>3.920776999999994</v>
      </c>
    </row>
    <row r="92" spans="1:5" x14ac:dyDescent="0.2">
      <c r="A92" s="1">
        <v>88</v>
      </c>
      <c r="B92" s="120">
        <v>53.27557199999999</v>
      </c>
      <c r="D92" s="1">
        <v>88</v>
      </c>
      <c r="E92" s="122">
        <v>4.4855719999999906</v>
      </c>
    </row>
    <row r="93" spans="1:5" x14ac:dyDescent="0.2">
      <c r="A93" s="1">
        <v>89</v>
      </c>
      <c r="B93" s="120">
        <v>53.830098</v>
      </c>
      <c r="D93" s="1">
        <v>89</v>
      </c>
      <c r="E93" s="122">
        <v>5.0400980000000004</v>
      </c>
    </row>
    <row r="94" spans="1:5" x14ac:dyDescent="0.2">
      <c r="A94" s="1">
        <v>90</v>
      </c>
      <c r="B94" s="120">
        <v>54.394892999999996</v>
      </c>
      <c r="D94" s="1">
        <v>90</v>
      </c>
      <c r="E94" s="122">
        <v>5.604892999999997</v>
      </c>
    </row>
    <row r="95" spans="1:5" x14ac:dyDescent="0.2">
      <c r="A95" s="1">
        <v>91</v>
      </c>
      <c r="B95" s="120">
        <v>54.959687999999993</v>
      </c>
      <c r="D95" s="1">
        <v>91</v>
      </c>
      <c r="E95" s="122">
        <v>6.1696879999999936</v>
      </c>
    </row>
    <row r="96" spans="1:5" x14ac:dyDescent="0.2">
      <c r="A96" s="1">
        <v>92</v>
      </c>
      <c r="B96" s="120">
        <v>55.524482999999996</v>
      </c>
      <c r="D96" s="1">
        <v>92</v>
      </c>
      <c r="E96" s="122">
        <v>6.7344829999999973</v>
      </c>
    </row>
    <row r="97" spans="1:5" x14ac:dyDescent="0.2">
      <c r="A97" s="1">
        <v>93</v>
      </c>
      <c r="B97" s="120">
        <v>56.089277999999993</v>
      </c>
      <c r="D97" s="1">
        <v>93</v>
      </c>
      <c r="E97" s="122">
        <v>7.2992779999999939</v>
      </c>
    </row>
    <row r="98" spans="1:5" x14ac:dyDescent="0.2">
      <c r="A98" s="1">
        <v>94</v>
      </c>
      <c r="B98" s="120">
        <v>56.643803999999996</v>
      </c>
      <c r="D98" s="1">
        <v>94</v>
      </c>
      <c r="E98" s="122">
        <v>7.8538039999999967</v>
      </c>
    </row>
    <row r="99" spans="1:5" x14ac:dyDescent="0.2">
      <c r="A99" s="1">
        <v>95</v>
      </c>
      <c r="B99" s="120">
        <v>57.208598999999992</v>
      </c>
      <c r="D99" s="1">
        <v>95</v>
      </c>
      <c r="E99" s="122">
        <v>8.4185989999999933</v>
      </c>
    </row>
    <row r="100" spans="1:5" x14ac:dyDescent="0.2">
      <c r="A100" s="1">
        <v>96</v>
      </c>
      <c r="B100" s="120">
        <v>57.773393999999996</v>
      </c>
      <c r="D100" s="1">
        <v>96</v>
      </c>
      <c r="E100" s="122">
        <v>8.983393999999997</v>
      </c>
    </row>
    <row r="101" spans="1:5" x14ac:dyDescent="0.2">
      <c r="A101" s="1">
        <v>97</v>
      </c>
      <c r="B101" s="120">
        <v>58.338189</v>
      </c>
      <c r="D101" s="1">
        <v>97</v>
      </c>
      <c r="E101" s="122">
        <v>9.5481890000000007</v>
      </c>
    </row>
    <row r="102" spans="1:5" x14ac:dyDescent="0.2">
      <c r="A102" s="1">
        <v>98</v>
      </c>
      <c r="B102" s="120">
        <v>58.902983999999996</v>
      </c>
      <c r="D102" s="1">
        <v>98</v>
      </c>
      <c r="E102" s="122">
        <v>10.112983999999997</v>
      </c>
    </row>
    <row r="103" spans="1:5" x14ac:dyDescent="0.2">
      <c r="A103" s="1">
        <v>99</v>
      </c>
      <c r="B103" s="120">
        <v>59.467778999999993</v>
      </c>
      <c r="D103" s="1">
        <v>99</v>
      </c>
      <c r="E103" s="122">
        <v>10.677778999999994</v>
      </c>
    </row>
    <row r="104" spans="1:5" x14ac:dyDescent="0.2">
      <c r="A104" s="1">
        <v>100</v>
      </c>
      <c r="B104" s="120">
        <v>60.022304999999989</v>
      </c>
      <c r="D104" s="1">
        <v>100</v>
      </c>
      <c r="E104" s="122">
        <v>11.23230499999999</v>
      </c>
    </row>
    <row r="105" spans="1:5" x14ac:dyDescent="0.2">
      <c r="A105" s="1">
        <v>101</v>
      </c>
      <c r="B105" s="120">
        <v>60.576830999999991</v>
      </c>
      <c r="D105" s="1">
        <v>101</v>
      </c>
      <c r="E105" s="122">
        <v>11.786830999999992</v>
      </c>
    </row>
    <row r="106" spans="1:5" x14ac:dyDescent="0.2">
      <c r="A106" s="1">
        <v>102</v>
      </c>
      <c r="B106" s="120">
        <v>61.141625999999995</v>
      </c>
      <c r="D106" s="1">
        <v>102</v>
      </c>
      <c r="E106" s="122">
        <v>12.351625999999996</v>
      </c>
    </row>
    <row r="107" spans="1:5" x14ac:dyDescent="0.2">
      <c r="A107" s="1">
        <v>103</v>
      </c>
      <c r="B107" s="120">
        <v>61.696151999999991</v>
      </c>
      <c r="D107" s="1">
        <v>103</v>
      </c>
      <c r="E107" s="122">
        <v>12.906151999999992</v>
      </c>
    </row>
    <row r="108" spans="1:5" x14ac:dyDescent="0.2">
      <c r="A108" s="1">
        <v>104</v>
      </c>
      <c r="B108" s="120">
        <v>62.260946999999987</v>
      </c>
      <c r="D108" s="1">
        <v>104</v>
      </c>
      <c r="E108" s="122">
        <v>13.470946999999988</v>
      </c>
    </row>
    <row r="109" spans="1:5" x14ac:dyDescent="0.2">
      <c r="A109" s="1">
        <v>105</v>
      </c>
      <c r="B109" s="120">
        <v>62.815472999999997</v>
      </c>
      <c r="D109" s="1">
        <v>105</v>
      </c>
      <c r="E109" s="122">
        <v>14.025472999999998</v>
      </c>
    </row>
    <row r="110" spans="1:5" x14ac:dyDescent="0.2">
      <c r="A110" s="1">
        <v>106</v>
      </c>
      <c r="B110" s="120">
        <v>63.380267999999994</v>
      </c>
      <c r="D110" s="1">
        <v>106</v>
      </c>
      <c r="E110" s="122">
        <v>14.590267999999995</v>
      </c>
    </row>
    <row r="111" spans="1:5" x14ac:dyDescent="0.2">
      <c r="A111" s="1">
        <v>107</v>
      </c>
      <c r="B111" s="120">
        <v>63.934793999999997</v>
      </c>
      <c r="D111" s="1">
        <v>107</v>
      </c>
      <c r="E111" s="122">
        <v>15.144793999999997</v>
      </c>
    </row>
    <row r="112" spans="1:5" x14ac:dyDescent="0.2">
      <c r="A112" s="1">
        <v>108</v>
      </c>
      <c r="B112" s="120">
        <v>64.499589</v>
      </c>
      <c r="D112" s="1">
        <v>108</v>
      </c>
      <c r="E112" s="122">
        <v>15.709589000000001</v>
      </c>
    </row>
    <row r="113" spans="1:5" x14ac:dyDescent="0.2">
      <c r="A113" s="1">
        <v>109</v>
      </c>
      <c r="B113" s="120">
        <v>65.054114999999996</v>
      </c>
      <c r="D113" s="1">
        <v>109</v>
      </c>
      <c r="E113" s="122">
        <v>16.264114999999997</v>
      </c>
    </row>
    <row r="114" spans="1:5" x14ac:dyDescent="0.2">
      <c r="A114" s="1">
        <v>110</v>
      </c>
      <c r="B114" s="120">
        <v>65.61891</v>
      </c>
      <c r="D114" s="1">
        <v>110</v>
      </c>
      <c r="E114" s="122">
        <v>16.82891</v>
      </c>
    </row>
    <row r="115" spans="1:5" x14ac:dyDescent="0.2">
      <c r="A115" s="1">
        <v>111</v>
      </c>
      <c r="B115" s="120">
        <v>66.173435999999995</v>
      </c>
      <c r="D115" s="1">
        <v>111</v>
      </c>
      <c r="E115" s="122">
        <v>17.383435999999996</v>
      </c>
    </row>
    <row r="116" spans="1:5" x14ac:dyDescent="0.2">
      <c r="A116" s="1">
        <v>112</v>
      </c>
      <c r="B116" s="120">
        <v>66.738230999999985</v>
      </c>
      <c r="D116" s="1">
        <v>112</v>
      </c>
      <c r="E116" s="122">
        <v>17.948230999999986</v>
      </c>
    </row>
    <row r="117" spans="1:5" x14ac:dyDescent="0.2">
      <c r="A117" s="1">
        <v>113</v>
      </c>
      <c r="B117" s="120">
        <v>67.292756999999995</v>
      </c>
      <c r="D117" s="1">
        <v>113</v>
      </c>
      <c r="E117" s="122">
        <v>18.502756999999995</v>
      </c>
    </row>
    <row r="118" spans="1:5" x14ac:dyDescent="0.2">
      <c r="A118" s="1">
        <v>114</v>
      </c>
      <c r="B118" s="120">
        <v>67.857551999999998</v>
      </c>
      <c r="D118" s="1">
        <v>114</v>
      </c>
      <c r="E118" s="122">
        <v>19.067551999999999</v>
      </c>
    </row>
    <row r="119" spans="1:5" x14ac:dyDescent="0.2">
      <c r="A119" s="1">
        <v>115</v>
      </c>
      <c r="B119" s="120">
        <v>68.412077999999994</v>
      </c>
      <c r="D119" s="1">
        <v>115</v>
      </c>
      <c r="E119" s="122">
        <v>19.622077999999995</v>
      </c>
    </row>
    <row r="120" spans="1:5" x14ac:dyDescent="0.2">
      <c r="A120" s="1">
        <v>116</v>
      </c>
      <c r="B120" s="120">
        <v>68.976872999999998</v>
      </c>
      <c r="D120" s="1">
        <v>116</v>
      </c>
      <c r="E120" s="122">
        <v>20.186872999999999</v>
      </c>
    </row>
    <row r="121" spans="1:5" x14ac:dyDescent="0.2">
      <c r="A121" s="1">
        <v>117</v>
      </c>
      <c r="B121" s="120">
        <v>69.531398999999993</v>
      </c>
      <c r="D121" s="1">
        <v>117</v>
      </c>
      <c r="E121" s="122">
        <v>20.741398999999994</v>
      </c>
    </row>
    <row r="122" spans="1:5" x14ac:dyDescent="0.2">
      <c r="A122" s="1">
        <v>118</v>
      </c>
      <c r="B122" s="120">
        <v>70.096193999999983</v>
      </c>
      <c r="D122" s="1">
        <v>118</v>
      </c>
      <c r="E122" s="122">
        <v>21.306193999999984</v>
      </c>
    </row>
    <row r="123" spans="1:5" x14ac:dyDescent="0.2">
      <c r="A123" s="1">
        <v>119</v>
      </c>
      <c r="B123" s="120">
        <v>70.650719999999993</v>
      </c>
      <c r="D123" s="1">
        <v>119</v>
      </c>
      <c r="E123" s="122">
        <v>21.860719999999993</v>
      </c>
    </row>
    <row r="124" spans="1:5" x14ac:dyDescent="0.2">
      <c r="A124" s="1">
        <v>120</v>
      </c>
      <c r="B124" s="120">
        <v>71.205246000000002</v>
      </c>
      <c r="D124" s="1">
        <v>120</v>
      </c>
      <c r="E124" s="122">
        <v>22.415246000000003</v>
      </c>
    </row>
    <row r="125" spans="1:5" x14ac:dyDescent="0.2">
      <c r="A125" s="1">
        <v>121</v>
      </c>
      <c r="B125" s="120">
        <v>71.770040999999992</v>
      </c>
      <c r="D125" s="1">
        <v>121</v>
      </c>
      <c r="E125" s="122">
        <v>22.980040999999993</v>
      </c>
    </row>
    <row r="126" spans="1:5" x14ac:dyDescent="0.2">
      <c r="A126" s="1">
        <v>122</v>
      </c>
      <c r="B126" s="120">
        <v>72.324567000000002</v>
      </c>
      <c r="D126" s="1">
        <v>122</v>
      </c>
      <c r="E126" s="122">
        <v>23.534567000000003</v>
      </c>
    </row>
    <row r="127" spans="1:5" x14ac:dyDescent="0.2">
      <c r="A127" s="1">
        <v>123</v>
      </c>
      <c r="B127" s="120">
        <v>72.889361999999977</v>
      </c>
      <c r="D127" s="1">
        <v>123</v>
      </c>
      <c r="E127" s="122">
        <v>24.099361999999978</v>
      </c>
    </row>
    <row r="128" spans="1:5" x14ac:dyDescent="0.2">
      <c r="A128" s="1">
        <v>124</v>
      </c>
      <c r="B128" s="120">
        <v>73.454156999999995</v>
      </c>
      <c r="D128" s="1">
        <v>124</v>
      </c>
      <c r="E128" s="122">
        <v>24.664156999999996</v>
      </c>
    </row>
    <row r="129" spans="1:5" x14ac:dyDescent="0.2">
      <c r="A129" s="1">
        <v>125</v>
      </c>
      <c r="B129" s="120">
        <v>74.018951999999999</v>
      </c>
      <c r="D129" s="1">
        <v>125</v>
      </c>
      <c r="E129" s="122">
        <v>25.228952</v>
      </c>
    </row>
    <row r="130" spans="1:5" x14ac:dyDescent="0.2">
      <c r="A130" s="1">
        <v>126</v>
      </c>
      <c r="B130" s="120">
        <v>74.573477999999994</v>
      </c>
      <c r="D130" s="1">
        <v>126</v>
      </c>
      <c r="E130" s="122">
        <v>25.783477999999995</v>
      </c>
    </row>
    <row r="131" spans="1:5" x14ac:dyDescent="0.2">
      <c r="A131" s="1">
        <v>127</v>
      </c>
      <c r="B131" s="120">
        <v>75.138272999999998</v>
      </c>
      <c r="D131" s="1">
        <v>127</v>
      </c>
      <c r="E131" s="122">
        <v>26.348272999999999</v>
      </c>
    </row>
    <row r="132" spans="1:5" x14ac:dyDescent="0.2">
      <c r="A132" s="1">
        <v>128</v>
      </c>
      <c r="B132" s="120">
        <v>75.703067999999988</v>
      </c>
      <c r="D132" s="1">
        <v>128</v>
      </c>
      <c r="E132" s="122">
        <v>26.913067999999988</v>
      </c>
    </row>
    <row r="133" spans="1:5" x14ac:dyDescent="0.2">
      <c r="A133" s="1">
        <v>129</v>
      </c>
      <c r="B133" s="120">
        <v>76.257593999999983</v>
      </c>
      <c r="D133" s="1">
        <v>129</v>
      </c>
      <c r="E133" s="122">
        <v>27.467593999999984</v>
      </c>
    </row>
    <row r="134" spans="1:5" x14ac:dyDescent="0.2">
      <c r="A134" s="1">
        <v>130</v>
      </c>
      <c r="B134" s="120">
        <v>76.822389000000001</v>
      </c>
      <c r="D134" s="1">
        <v>130</v>
      </c>
      <c r="E134" s="122">
        <v>28.032389000000002</v>
      </c>
    </row>
    <row r="135" spans="1:5" x14ac:dyDescent="0.2">
      <c r="A135" s="1">
        <v>131</v>
      </c>
      <c r="B135" s="120">
        <v>77.387183999999991</v>
      </c>
      <c r="D135" s="1">
        <v>131</v>
      </c>
      <c r="E135" s="122">
        <v>28.597183999999991</v>
      </c>
    </row>
    <row r="136" spans="1:5" x14ac:dyDescent="0.2">
      <c r="A136" s="1">
        <v>132</v>
      </c>
      <c r="B136" s="120">
        <v>77.94171</v>
      </c>
      <c r="D136" s="1">
        <v>132</v>
      </c>
      <c r="E136" s="122">
        <v>29.151710000000001</v>
      </c>
    </row>
    <row r="137" spans="1:5" x14ac:dyDescent="0.2">
      <c r="A137" s="1">
        <v>133</v>
      </c>
      <c r="B137" s="120">
        <v>78.506505000000004</v>
      </c>
      <c r="D137" s="1">
        <v>133</v>
      </c>
      <c r="E137" s="122">
        <v>29.716505000000005</v>
      </c>
    </row>
    <row r="138" spans="1:5" x14ac:dyDescent="0.2">
      <c r="A138" s="1">
        <v>134</v>
      </c>
      <c r="B138" s="120">
        <v>79.071299999999994</v>
      </c>
      <c r="D138" s="1">
        <v>134</v>
      </c>
      <c r="E138" s="122">
        <v>30.281299999999995</v>
      </c>
    </row>
    <row r="139" spans="1:5" x14ac:dyDescent="0.2">
      <c r="A139" s="1">
        <v>135</v>
      </c>
      <c r="B139" s="120">
        <v>79.636094999999997</v>
      </c>
      <c r="D139" s="1">
        <v>135</v>
      </c>
      <c r="E139" s="122">
        <v>30.846094999999998</v>
      </c>
    </row>
    <row r="140" spans="1:5" x14ac:dyDescent="0.2">
      <c r="A140" s="1">
        <v>136</v>
      </c>
      <c r="B140" s="120">
        <v>80.190620999999993</v>
      </c>
      <c r="D140" s="1">
        <v>136</v>
      </c>
      <c r="E140" s="122">
        <v>31.400620999999994</v>
      </c>
    </row>
    <row r="141" spans="1:5" x14ac:dyDescent="0.2">
      <c r="A141" s="1">
        <v>137</v>
      </c>
      <c r="B141" s="120">
        <v>80.755415999999997</v>
      </c>
      <c r="D141" s="1">
        <v>137</v>
      </c>
      <c r="E141" s="122">
        <v>31.965415999999998</v>
      </c>
    </row>
    <row r="142" spans="1:5" x14ac:dyDescent="0.2">
      <c r="A142" s="1">
        <v>138</v>
      </c>
      <c r="B142" s="120">
        <v>81.320210999999986</v>
      </c>
      <c r="D142" s="1">
        <v>138</v>
      </c>
      <c r="E142" s="122">
        <v>32.530210999999987</v>
      </c>
    </row>
    <row r="143" spans="1:5" x14ac:dyDescent="0.2">
      <c r="A143" s="1">
        <v>139</v>
      </c>
      <c r="B143" s="120">
        <v>81.874736999999982</v>
      </c>
      <c r="D143" s="1">
        <v>139</v>
      </c>
      <c r="E143" s="122">
        <v>33.084736999999983</v>
      </c>
    </row>
    <row r="144" spans="1:5" x14ac:dyDescent="0.2">
      <c r="A144" s="1">
        <v>140</v>
      </c>
      <c r="B144" s="120">
        <v>82.439532</v>
      </c>
      <c r="D144" s="1">
        <v>140</v>
      </c>
      <c r="E144" s="122">
        <v>33.649532000000001</v>
      </c>
    </row>
    <row r="145" spans="1:5" x14ac:dyDescent="0.2">
      <c r="A145" s="1">
        <v>141</v>
      </c>
      <c r="B145" s="120">
        <v>83.004326999999989</v>
      </c>
      <c r="D145" s="1">
        <v>141</v>
      </c>
      <c r="E145" s="122">
        <v>34.21432699999999</v>
      </c>
    </row>
    <row r="146" spans="1:5" x14ac:dyDescent="0.2">
      <c r="A146" s="1">
        <v>142</v>
      </c>
      <c r="B146" s="120">
        <v>83.558852999999999</v>
      </c>
      <c r="D146" s="1">
        <v>142</v>
      </c>
      <c r="E146" s="122">
        <v>34.768853</v>
      </c>
    </row>
    <row r="147" spans="1:5" x14ac:dyDescent="0.2">
      <c r="A147" s="1">
        <v>143</v>
      </c>
      <c r="B147" s="120">
        <v>84.123647999999974</v>
      </c>
      <c r="D147" s="1">
        <v>143</v>
      </c>
      <c r="E147" s="122">
        <v>35.333647999999975</v>
      </c>
    </row>
    <row r="148" spans="1:5" x14ac:dyDescent="0.2">
      <c r="A148" s="1">
        <v>144</v>
      </c>
      <c r="B148" s="120">
        <v>84.688442999999992</v>
      </c>
      <c r="D148" s="1">
        <v>144</v>
      </c>
      <c r="E148" s="122">
        <v>35.898442999999993</v>
      </c>
    </row>
    <row r="149" spans="1:5" x14ac:dyDescent="0.2">
      <c r="A149" s="1">
        <v>145</v>
      </c>
      <c r="B149" s="120">
        <v>85.242968999999988</v>
      </c>
      <c r="D149" s="1">
        <v>145</v>
      </c>
      <c r="E149" s="122">
        <v>36.452968999999989</v>
      </c>
    </row>
    <row r="150" spans="1:5" x14ac:dyDescent="0.2">
      <c r="A150" s="1">
        <v>146</v>
      </c>
      <c r="B150" s="120">
        <v>85.807763999999992</v>
      </c>
      <c r="D150" s="1">
        <v>146</v>
      </c>
      <c r="E150" s="122">
        <v>37.017763999999993</v>
      </c>
    </row>
    <row r="151" spans="1:5" x14ac:dyDescent="0.2">
      <c r="A151" s="1">
        <v>147</v>
      </c>
      <c r="B151" s="120">
        <v>86.372558999999995</v>
      </c>
      <c r="D151" s="1">
        <v>147</v>
      </c>
      <c r="E151" s="122">
        <v>37.582558999999996</v>
      </c>
    </row>
    <row r="152" spans="1:5" x14ac:dyDescent="0.2">
      <c r="A152" s="1">
        <v>148</v>
      </c>
      <c r="B152" s="120">
        <v>86.937353999999985</v>
      </c>
      <c r="D152" s="1">
        <v>148</v>
      </c>
      <c r="E152" s="122">
        <v>38.147353999999986</v>
      </c>
    </row>
    <row r="153" spans="1:5" x14ac:dyDescent="0.2">
      <c r="A153" s="1">
        <v>149</v>
      </c>
      <c r="B153" s="120">
        <v>87.491879999999981</v>
      </c>
      <c r="D153" s="1">
        <v>149</v>
      </c>
      <c r="E153" s="122">
        <v>38.701879999999981</v>
      </c>
    </row>
    <row r="154" spans="1:5" x14ac:dyDescent="0.2">
      <c r="A154" s="1">
        <v>150</v>
      </c>
      <c r="B154" s="120">
        <v>88.056674999999998</v>
      </c>
      <c r="D154" s="1">
        <v>150</v>
      </c>
      <c r="E154" s="122">
        <v>39.266674999999999</v>
      </c>
    </row>
    <row r="155" spans="1:5" x14ac:dyDescent="0.2">
      <c r="A155" s="1">
        <v>151</v>
      </c>
      <c r="B155" s="120">
        <v>88.621469999999988</v>
      </c>
      <c r="D155" s="1">
        <v>151</v>
      </c>
      <c r="E155" s="122">
        <v>39.831469999999989</v>
      </c>
    </row>
    <row r="156" spans="1:5" x14ac:dyDescent="0.2">
      <c r="A156" s="1">
        <v>152</v>
      </c>
      <c r="B156" s="120">
        <v>89.175995999999998</v>
      </c>
      <c r="D156" s="1">
        <v>152</v>
      </c>
      <c r="E156" s="122">
        <v>40.385995999999999</v>
      </c>
    </row>
    <row r="157" spans="1:5" x14ac:dyDescent="0.2">
      <c r="A157" s="1">
        <v>153</v>
      </c>
      <c r="B157" s="120">
        <v>89.740790999999987</v>
      </c>
      <c r="D157" s="1">
        <v>153</v>
      </c>
      <c r="E157" s="122">
        <v>40.950790999999988</v>
      </c>
    </row>
    <row r="158" spans="1:5" x14ac:dyDescent="0.2">
      <c r="A158" s="1">
        <v>154</v>
      </c>
      <c r="B158" s="120">
        <v>90.305585999999991</v>
      </c>
      <c r="D158" s="1">
        <v>154</v>
      </c>
      <c r="E158" s="122">
        <v>41.515585999999992</v>
      </c>
    </row>
    <row r="159" spans="1:5" x14ac:dyDescent="0.2">
      <c r="A159" s="1">
        <v>155</v>
      </c>
      <c r="B159" s="120">
        <v>90.860111999999987</v>
      </c>
      <c r="D159" s="1">
        <v>155</v>
      </c>
      <c r="E159" s="122">
        <v>42.070111999999988</v>
      </c>
    </row>
    <row r="160" spans="1:5" x14ac:dyDescent="0.2">
      <c r="A160" s="1">
        <v>156</v>
      </c>
      <c r="B160" s="120">
        <v>91.42490699999999</v>
      </c>
      <c r="D160" s="1">
        <v>156</v>
      </c>
      <c r="E160" s="122">
        <v>42.634906999999991</v>
      </c>
    </row>
    <row r="161" spans="1:5" x14ac:dyDescent="0.2">
      <c r="A161" s="1">
        <v>157</v>
      </c>
      <c r="B161" s="120">
        <v>91.989701999999994</v>
      </c>
      <c r="D161" s="1">
        <v>157</v>
      </c>
      <c r="E161" s="122">
        <v>43.199701999999995</v>
      </c>
    </row>
    <row r="162" spans="1:5" x14ac:dyDescent="0.2">
      <c r="A162" s="1">
        <v>158</v>
      </c>
      <c r="B162" s="120">
        <v>92.554496999999984</v>
      </c>
      <c r="D162" s="1">
        <v>158</v>
      </c>
      <c r="E162" s="122">
        <v>43.764496999999984</v>
      </c>
    </row>
    <row r="163" spans="1:5" x14ac:dyDescent="0.2">
      <c r="A163" s="1">
        <v>159</v>
      </c>
      <c r="B163" s="120">
        <v>93.109022999999979</v>
      </c>
      <c r="D163" s="1">
        <v>159</v>
      </c>
      <c r="E163" s="122">
        <v>44.31902299999998</v>
      </c>
    </row>
    <row r="164" spans="1:5" x14ac:dyDescent="0.2">
      <c r="A164" s="1">
        <v>160</v>
      </c>
      <c r="B164" s="120">
        <v>93.653279999999981</v>
      </c>
      <c r="D164" s="1">
        <v>160</v>
      </c>
      <c r="E164" s="122">
        <v>44.863279999999982</v>
      </c>
    </row>
    <row r="165" spans="1:5" x14ac:dyDescent="0.2">
      <c r="A165" s="1">
        <v>161</v>
      </c>
      <c r="B165" s="120">
        <v>94.207805999999991</v>
      </c>
      <c r="D165" s="1">
        <v>161</v>
      </c>
      <c r="E165" s="122">
        <v>45.417805999999992</v>
      </c>
    </row>
    <row r="166" spans="1:5" x14ac:dyDescent="0.2">
      <c r="A166" s="1">
        <v>162</v>
      </c>
      <c r="B166" s="120">
        <v>94.762332000000001</v>
      </c>
      <c r="D166" s="1">
        <v>162</v>
      </c>
      <c r="E166" s="122">
        <v>45.972332000000002</v>
      </c>
    </row>
    <row r="167" spans="1:5" x14ac:dyDescent="0.2">
      <c r="A167" s="1">
        <v>163</v>
      </c>
      <c r="B167" s="120">
        <v>95.32712699999999</v>
      </c>
      <c r="D167" s="1">
        <v>163</v>
      </c>
      <c r="E167" s="122">
        <v>46.537126999999991</v>
      </c>
    </row>
    <row r="168" spans="1:5" x14ac:dyDescent="0.2">
      <c r="A168" s="1">
        <v>164</v>
      </c>
      <c r="B168" s="120">
        <v>95.881653</v>
      </c>
      <c r="D168" s="1">
        <v>164</v>
      </c>
      <c r="E168" s="122">
        <v>47.091653000000001</v>
      </c>
    </row>
    <row r="169" spans="1:5" x14ac:dyDescent="0.2">
      <c r="A169" s="1">
        <v>165</v>
      </c>
      <c r="B169" s="120">
        <v>96.436178999999996</v>
      </c>
      <c r="D169" s="1">
        <v>165</v>
      </c>
      <c r="E169" s="122">
        <v>47.646178999999997</v>
      </c>
    </row>
    <row r="170" spans="1:5" x14ac:dyDescent="0.2">
      <c r="A170" s="1">
        <v>166</v>
      </c>
      <c r="B170" s="120">
        <v>97.000973999999999</v>
      </c>
      <c r="D170" s="1">
        <v>166</v>
      </c>
      <c r="E170" s="122">
        <v>48.210974</v>
      </c>
    </row>
    <row r="171" spans="1:5" x14ac:dyDescent="0.2">
      <c r="A171" s="1">
        <v>167</v>
      </c>
      <c r="B171" s="120">
        <v>97.555499999999995</v>
      </c>
      <c r="D171" s="1">
        <v>167</v>
      </c>
      <c r="E171" s="122">
        <v>48.765499999999996</v>
      </c>
    </row>
    <row r="172" spans="1:5" x14ac:dyDescent="0.2">
      <c r="A172" s="1">
        <v>168</v>
      </c>
      <c r="B172" s="120">
        <v>98.110025999999991</v>
      </c>
      <c r="D172" s="1">
        <v>168</v>
      </c>
      <c r="E172" s="122">
        <v>49.320025999999991</v>
      </c>
    </row>
    <row r="173" spans="1:5" x14ac:dyDescent="0.2">
      <c r="A173" s="1">
        <v>169</v>
      </c>
      <c r="B173" s="120">
        <v>98.674820999999994</v>
      </c>
      <c r="D173" s="1">
        <v>169</v>
      </c>
      <c r="E173" s="122">
        <v>49.884820999999995</v>
      </c>
    </row>
    <row r="174" spans="1:5" x14ac:dyDescent="0.2">
      <c r="A174" s="1">
        <v>170</v>
      </c>
      <c r="B174" s="120">
        <v>99.22934699999999</v>
      </c>
      <c r="D174" s="1">
        <v>170</v>
      </c>
      <c r="E174" s="122">
        <v>50.439346999999991</v>
      </c>
    </row>
    <row r="175" spans="1:5" x14ac:dyDescent="0.2">
      <c r="A175" s="1">
        <v>171</v>
      </c>
      <c r="B175" s="120">
        <v>99.783872999999986</v>
      </c>
      <c r="D175" s="1">
        <v>171</v>
      </c>
      <c r="E175" s="122">
        <v>50.993872999999986</v>
      </c>
    </row>
    <row r="176" spans="1:5" x14ac:dyDescent="0.2">
      <c r="A176" s="1">
        <v>172</v>
      </c>
      <c r="B176" s="120">
        <v>100.34866799999999</v>
      </c>
      <c r="D176" s="1">
        <v>172</v>
      </c>
      <c r="E176" s="122">
        <v>51.55866799999999</v>
      </c>
    </row>
    <row r="177" spans="1:5" x14ac:dyDescent="0.2">
      <c r="A177" s="1">
        <v>173</v>
      </c>
      <c r="B177" s="120">
        <v>100.90319399999998</v>
      </c>
      <c r="D177" s="1">
        <v>173</v>
      </c>
      <c r="E177" s="122">
        <v>52.113193999999986</v>
      </c>
    </row>
    <row r="178" spans="1:5" x14ac:dyDescent="0.2">
      <c r="A178" s="1">
        <v>174</v>
      </c>
      <c r="B178" s="120">
        <v>101.45771999999999</v>
      </c>
      <c r="D178" s="1">
        <v>174</v>
      </c>
      <c r="E178" s="122">
        <v>52.667719999999996</v>
      </c>
    </row>
    <row r="179" spans="1:5" x14ac:dyDescent="0.2">
      <c r="A179" s="1">
        <v>175</v>
      </c>
      <c r="B179" s="120">
        <v>102.01224599999999</v>
      </c>
      <c r="D179" s="1">
        <v>175</v>
      </c>
      <c r="E179" s="122">
        <v>53.222245999999991</v>
      </c>
    </row>
    <row r="180" spans="1:5" x14ac:dyDescent="0.2">
      <c r="A180" s="1">
        <v>176</v>
      </c>
      <c r="B180" s="120">
        <v>102.57704099999999</v>
      </c>
      <c r="D180" s="1">
        <v>176</v>
      </c>
      <c r="E180" s="122">
        <v>53.787040999999995</v>
      </c>
    </row>
    <row r="181" spans="1:5" x14ac:dyDescent="0.2">
      <c r="A181" s="1">
        <v>177</v>
      </c>
      <c r="B181" s="120">
        <v>103.131567</v>
      </c>
      <c r="D181" s="1">
        <v>177</v>
      </c>
      <c r="E181" s="122">
        <v>54.341567000000005</v>
      </c>
    </row>
    <row r="182" spans="1:5" x14ac:dyDescent="0.2">
      <c r="A182" s="1">
        <v>178</v>
      </c>
      <c r="B182" s="120">
        <v>103.68609299999999</v>
      </c>
      <c r="D182" s="1">
        <v>178</v>
      </c>
      <c r="E182" s="122">
        <v>54.896092999999986</v>
      </c>
    </row>
    <row r="183" spans="1:5" x14ac:dyDescent="0.2">
      <c r="A183" s="1">
        <v>179</v>
      </c>
      <c r="B183" s="120">
        <v>104.25088799999999</v>
      </c>
      <c r="D183" s="1">
        <v>179</v>
      </c>
      <c r="E183" s="122">
        <v>55.46088799999999</v>
      </c>
    </row>
    <row r="184" spans="1:5" x14ac:dyDescent="0.2">
      <c r="A184" s="1">
        <v>180</v>
      </c>
      <c r="B184" s="120">
        <v>104.805414</v>
      </c>
      <c r="D184" s="1">
        <v>180</v>
      </c>
      <c r="E184" s="122">
        <v>56.015414</v>
      </c>
    </row>
    <row r="185" spans="1:5" x14ac:dyDescent="0.2">
      <c r="A185" s="1">
        <v>181</v>
      </c>
      <c r="B185" s="120">
        <v>105.37020899999999</v>
      </c>
      <c r="D185" s="1">
        <v>181</v>
      </c>
      <c r="E185" s="122">
        <v>56.580208999999989</v>
      </c>
    </row>
    <row r="186" spans="1:5" x14ac:dyDescent="0.2">
      <c r="A186" s="1">
        <v>182</v>
      </c>
      <c r="B186" s="120">
        <v>105.924735</v>
      </c>
      <c r="D186" s="1">
        <v>182</v>
      </c>
      <c r="E186" s="122">
        <v>57.134734999999999</v>
      </c>
    </row>
    <row r="187" spans="1:5" x14ac:dyDescent="0.2">
      <c r="A187" s="1">
        <v>183</v>
      </c>
      <c r="B187" s="120">
        <v>106.48952999999997</v>
      </c>
      <c r="D187" s="1">
        <v>183</v>
      </c>
      <c r="E187" s="122">
        <v>57.699529999999974</v>
      </c>
    </row>
    <row r="188" spans="1:5" x14ac:dyDescent="0.2">
      <c r="A188" s="1">
        <v>184</v>
      </c>
      <c r="B188" s="120">
        <v>107.05432499999999</v>
      </c>
      <c r="D188" s="1">
        <v>184</v>
      </c>
      <c r="E188" s="122">
        <v>58.264324999999992</v>
      </c>
    </row>
    <row r="189" spans="1:5" x14ac:dyDescent="0.2">
      <c r="A189" s="1">
        <v>185</v>
      </c>
      <c r="B189" s="120">
        <v>107.60885099999999</v>
      </c>
      <c r="D189" s="1">
        <v>185</v>
      </c>
      <c r="E189" s="122">
        <v>58.818850999999988</v>
      </c>
    </row>
    <row r="190" spans="1:5" x14ac:dyDescent="0.2">
      <c r="A190" s="1">
        <v>186</v>
      </c>
      <c r="B190" s="120">
        <v>108.17364599999999</v>
      </c>
      <c r="D190" s="1">
        <v>186</v>
      </c>
      <c r="E190" s="122">
        <v>59.383645999999992</v>
      </c>
    </row>
    <row r="191" spans="1:5" x14ac:dyDescent="0.2">
      <c r="A191" s="1">
        <v>187</v>
      </c>
      <c r="B191" s="120">
        <v>108.73844099999999</v>
      </c>
      <c r="D191" s="1">
        <v>187</v>
      </c>
      <c r="E191" s="122">
        <v>59.948440999999995</v>
      </c>
    </row>
    <row r="192" spans="1:5" x14ac:dyDescent="0.2">
      <c r="A192" s="1">
        <v>188</v>
      </c>
      <c r="B192" s="120">
        <v>109.292967</v>
      </c>
      <c r="D192" s="1">
        <v>188</v>
      </c>
      <c r="E192" s="122">
        <v>60.502967000000005</v>
      </c>
    </row>
    <row r="193" spans="1:5" x14ac:dyDescent="0.2">
      <c r="A193" s="1">
        <v>189</v>
      </c>
      <c r="B193" s="120">
        <v>109.85776199999998</v>
      </c>
      <c r="D193" s="1">
        <v>189</v>
      </c>
      <c r="E193" s="122">
        <v>61.067761999999981</v>
      </c>
    </row>
    <row r="194" spans="1:5" x14ac:dyDescent="0.2">
      <c r="A194" s="1">
        <v>190</v>
      </c>
      <c r="B194" s="120">
        <v>110.422557</v>
      </c>
      <c r="D194" s="1">
        <v>190</v>
      </c>
      <c r="E194" s="122">
        <v>61.632556999999998</v>
      </c>
    </row>
    <row r="195" spans="1:5" x14ac:dyDescent="0.2">
      <c r="A195" s="1">
        <v>191</v>
      </c>
      <c r="B195" s="120">
        <v>110.98735199999999</v>
      </c>
      <c r="D195" s="1">
        <v>191</v>
      </c>
      <c r="E195" s="122">
        <v>62.197351999999988</v>
      </c>
    </row>
    <row r="196" spans="1:5" x14ac:dyDescent="0.2">
      <c r="A196" s="1">
        <v>192</v>
      </c>
      <c r="B196" s="120">
        <v>111.541878</v>
      </c>
      <c r="D196" s="1">
        <v>192</v>
      </c>
      <c r="E196" s="122">
        <v>62.751877999999998</v>
      </c>
    </row>
    <row r="197" spans="1:5" x14ac:dyDescent="0.2">
      <c r="A197" s="1">
        <v>193</v>
      </c>
      <c r="B197" s="120">
        <v>112.10667299999997</v>
      </c>
      <c r="D197" s="1">
        <v>193</v>
      </c>
      <c r="E197" s="122">
        <v>63.316672999999973</v>
      </c>
    </row>
    <row r="198" spans="1:5" x14ac:dyDescent="0.2">
      <c r="A198" s="1">
        <v>194</v>
      </c>
      <c r="B198" s="120">
        <v>112.67146799999999</v>
      </c>
      <c r="D198" s="1">
        <v>194</v>
      </c>
      <c r="E198" s="122">
        <v>63.881467999999991</v>
      </c>
    </row>
    <row r="199" spans="1:5" x14ac:dyDescent="0.2">
      <c r="A199" s="1">
        <v>195</v>
      </c>
      <c r="B199" s="120">
        <v>113.22599399999999</v>
      </c>
      <c r="D199" s="1">
        <v>195</v>
      </c>
      <c r="E199" s="122">
        <v>64.435993999999994</v>
      </c>
    </row>
    <row r="200" spans="1:5" x14ac:dyDescent="0.2">
      <c r="A200" s="1">
        <v>196</v>
      </c>
      <c r="B200" s="120">
        <v>113.79078899999999</v>
      </c>
      <c r="D200" s="1">
        <v>196</v>
      </c>
      <c r="E200" s="122">
        <v>65.000788999999997</v>
      </c>
    </row>
    <row r="201" spans="1:5" x14ac:dyDescent="0.2">
      <c r="A201" s="1">
        <v>197</v>
      </c>
      <c r="B201" s="120">
        <v>114.35558399999999</v>
      </c>
      <c r="D201" s="1">
        <v>197</v>
      </c>
      <c r="E201" s="122">
        <v>65.565584000000001</v>
      </c>
    </row>
    <row r="202" spans="1:5" x14ac:dyDescent="0.2">
      <c r="A202" s="1">
        <v>198</v>
      </c>
      <c r="B202" s="120">
        <v>114.91011</v>
      </c>
      <c r="D202" s="1">
        <v>198</v>
      </c>
      <c r="E202" s="122">
        <v>66.120110000000011</v>
      </c>
    </row>
    <row r="203" spans="1:5" x14ac:dyDescent="0.2">
      <c r="A203" s="1">
        <v>199</v>
      </c>
      <c r="B203" s="120">
        <v>115.47490499999998</v>
      </c>
      <c r="D203" s="1">
        <v>199</v>
      </c>
      <c r="E203" s="122">
        <v>66.684904999999986</v>
      </c>
    </row>
    <row r="204" spans="1:5" x14ac:dyDescent="0.2">
      <c r="A204" s="1">
        <v>200</v>
      </c>
      <c r="B204" s="120">
        <v>116.00889299999999</v>
      </c>
      <c r="D204" s="1">
        <v>200</v>
      </c>
      <c r="E204" s="122">
        <v>67.21889299999998</v>
      </c>
    </row>
    <row r="205" spans="1:5" x14ac:dyDescent="0.2">
      <c r="A205" s="1">
        <v>201</v>
      </c>
      <c r="B205" s="120">
        <v>116.573688</v>
      </c>
      <c r="D205" s="1">
        <v>201</v>
      </c>
      <c r="E205" s="122">
        <v>67.783688000000012</v>
      </c>
    </row>
    <row r="206" spans="1:5" x14ac:dyDescent="0.2">
      <c r="A206" s="1">
        <v>202</v>
      </c>
      <c r="B206" s="120">
        <v>117.13848299999998</v>
      </c>
      <c r="D206" s="1">
        <v>202</v>
      </c>
      <c r="E206" s="122">
        <v>68.348482999999987</v>
      </c>
    </row>
    <row r="207" spans="1:5" x14ac:dyDescent="0.2">
      <c r="A207" s="1">
        <v>203</v>
      </c>
      <c r="B207" s="120">
        <v>117.69300899999998</v>
      </c>
      <c r="D207" s="1">
        <v>203</v>
      </c>
      <c r="E207" s="122">
        <v>68.903008999999969</v>
      </c>
    </row>
    <row r="208" spans="1:5" x14ac:dyDescent="0.2">
      <c r="A208" s="1">
        <v>204</v>
      </c>
      <c r="B208" s="120">
        <v>118.25780399999999</v>
      </c>
      <c r="D208" s="1">
        <v>204</v>
      </c>
      <c r="E208" s="122">
        <v>69.467804000000001</v>
      </c>
    </row>
    <row r="209" spans="1:5" x14ac:dyDescent="0.2">
      <c r="A209" s="1">
        <v>205</v>
      </c>
      <c r="B209" s="120">
        <v>118.822599</v>
      </c>
      <c r="D209" s="1">
        <v>205</v>
      </c>
      <c r="E209" s="122">
        <v>70.032599000000005</v>
      </c>
    </row>
    <row r="210" spans="1:5" x14ac:dyDescent="0.2">
      <c r="A210" s="1">
        <v>206</v>
      </c>
      <c r="B210" s="120">
        <v>119.38739399999999</v>
      </c>
      <c r="D210" s="1">
        <v>206</v>
      </c>
      <c r="E210" s="122">
        <v>70.59739399999998</v>
      </c>
    </row>
    <row r="211" spans="1:5" x14ac:dyDescent="0.2">
      <c r="A211" s="1">
        <v>207</v>
      </c>
      <c r="B211" s="120">
        <v>119.95218899999999</v>
      </c>
      <c r="D211" s="1">
        <v>207</v>
      </c>
      <c r="E211" s="122">
        <v>71.162188999999984</v>
      </c>
    </row>
    <row r="212" spans="1:5" x14ac:dyDescent="0.2">
      <c r="A212" s="1">
        <v>208</v>
      </c>
      <c r="B212" s="120">
        <v>120.50671499999999</v>
      </c>
      <c r="D212" s="1">
        <v>208</v>
      </c>
      <c r="E212" s="122">
        <v>71.716714999999994</v>
      </c>
    </row>
    <row r="213" spans="1:5" x14ac:dyDescent="0.2">
      <c r="A213" s="1">
        <v>209</v>
      </c>
      <c r="B213" s="120">
        <v>121.07151</v>
      </c>
      <c r="D213" s="1">
        <v>209</v>
      </c>
      <c r="E213" s="122">
        <v>72.281509999999997</v>
      </c>
    </row>
    <row r="214" spans="1:5" x14ac:dyDescent="0.2">
      <c r="A214" s="1">
        <v>210</v>
      </c>
      <c r="B214" s="120">
        <v>121.63630499999998</v>
      </c>
      <c r="D214" s="1">
        <v>210</v>
      </c>
      <c r="E214" s="122">
        <v>72.846304999999973</v>
      </c>
    </row>
    <row r="215" spans="1:5" x14ac:dyDescent="0.2">
      <c r="A215" s="1">
        <v>211</v>
      </c>
      <c r="B215" s="120">
        <v>122.2011</v>
      </c>
      <c r="D215" s="1">
        <v>211</v>
      </c>
      <c r="E215" s="122">
        <v>73.411100000000005</v>
      </c>
    </row>
    <row r="216" spans="1:5" x14ac:dyDescent="0.2">
      <c r="A216" s="1">
        <v>212</v>
      </c>
      <c r="B216" s="120">
        <v>122.765895</v>
      </c>
      <c r="D216" s="1">
        <v>212</v>
      </c>
      <c r="E216" s="122">
        <v>73.975895000000008</v>
      </c>
    </row>
    <row r="217" spans="1:5" x14ac:dyDescent="0.2">
      <c r="A217" s="1">
        <v>213</v>
      </c>
      <c r="B217" s="120">
        <v>123.320421</v>
      </c>
      <c r="D217" s="1">
        <v>213</v>
      </c>
      <c r="E217" s="122">
        <v>74.53042099999999</v>
      </c>
    </row>
    <row r="218" spans="1:5" x14ac:dyDescent="0.2">
      <c r="A218" s="1">
        <v>214</v>
      </c>
      <c r="B218" s="120">
        <v>123.88521599999997</v>
      </c>
      <c r="D218" s="1">
        <v>214</v>
      </c>
      <c r="E218" s="122">
        <v>75.095215999999965</v>
      </c>
    </row>
    <row r="219" spans="1:5" x14ac:dyDescent="0.2">
      <c r="A219" s="1">
        <v>215</v>
      </c>
      <c r="B219" s="120">
        <v>124.45001099999999</v>
      </c>
      <c r="D219" s="1">
        <v>215</v>
      </c>
      <c r="E219" s="122">
        <v>75.660010999999997</v>
      </c>
    </row>
    <row r="220" spans="1:5" x14ac:dyDescent="0.2">
      <c r="A220" s="1">
        <v>216</v>
      </c>
      <c r="B220" s="120">
        <v>125.01480599999999</v>
      </c>
      <c r="D220" s="1">
        <v>216</v>
      </c>
      <c r="E220" s="122">
        <v>76.224806000000001</v>
      </c>
    </row>
    <row r="221" spans="1:5" x14ac:dyDescent="0.2">
      <c r="A221" s="1">
        <v>217</v>
      </c>
      <c r="B221" s="120">
        <v>125.57960099999998</v>
      </c>
      <c r="D221" s="1">
        <v>217</v>
      </c>
      <c r="E221" s="122">
        <v>76.789600999999976</v>
      </c>
    </row>
    <row r="222" spans="1:5" x14ac:dyDescent="0.2">
      <c r="A222" s="1">
        <v>218</v>
      </c>
      <c r="B222" s="120">
        <v>126.13412699999998</v>
      </c>
      <c r="D222" s="1">
        <v>218</v>
      </c>
      <c r="E222" s="122">
        <v>77.344126999999986</v>
      </c>
    </row>
    <row r="223" spans="1:5" x14ac:dyDescent="0.2">
      <c r="A223" s="1">
        <v>219</v>
      </c>
      <c r="B223" s="120">
        <v>126.69892199999998</v>
      </c>
      <c r="D223" s="1">
        <v>219</v>
      </c>
      <c r="E223" s="122">
        <v>77.90892199999999</v>
      </c>
    </row>
    <row r="224" spans="1:5" x14ac:dyDescent="0.2">
      <c r="A224" s="1">
        <v>220</v>
      </c>
      <c r="B224" s="120">
        <v>127.22264099999998</v>
      </c>
      <c r="D224" s="1">
        <v>220</v>
      </c>
      <c r="E224" s="122">
        <v>78.43264099999999</v>
      </c>
    </row>
    <row r="225" spans="1:5" x14ac:dyDescent="0.2">
      <c r="A225" s="1">
        <v>221</v>
      </c>
      <c r="B225" s="120">
        <v>127.78743599999999</v>
      </c>
      <c r="D225" s="1">
        <v>221</v>
      </c>
      <c r="E225" s="122">
        <v>78.997435999999993</v>
      </c>
    </row>
    <row r="226" spans="1:5" x14ac:dyDescent="0.2">
      <c r="A226" s="1">
        <v>222</v>
      </c>
      <c r="B226" s="120">
        <v>128.35223099999999</v>
      </c>
      <c r="D226" s="1">
        <v>222</v>
      </c>
      <c r="E226" s="122">
        <v>79.562230999999997</v>
      </c>
    </row>
    <row r="227" spans="1:5" x14ac:dyDescent="0.2">
      <c r="A227" s="1">
        <v>223</v>
      </c>
      <c r="B227" s="120">
        <v>128.91702599999999</v>
      </c>
      <c r="D227" s="1">
        <v>223</v>
      </c>
      <c r="E227" s="122">
        <v>80.127026000000001</v>
      </c>
    </row>
    <row r="228" spans="1:5" x14ac:dyDescent="0.2">
      <c r="A228" s="1">
        <v>224</v>
      </c>
      <c r="B228" s="120">
        <v>129.481821</v>
      </c>
      <c r="D228" s="1">
        <v>224</v>
      </c>
      <c r="E228" s="122">
        <v>80.691821000000004</v>
      </c>
    </row>
    <row r="229" spans="1:5" x14ac:dyDescent="0.2">
      <c r="A229" s="1">
        <v>225</v>
      </c>
      <c r="B229" s="120">
        <v>130.04661599999997</v>
      </c>
      <c r="D229" s="1">
        <v>225</v>
      </c>
      <c r="E229" s="122">
        <v>81.25661599999998</v>
      </c>
    </row>
    <row r="230" spans="1:5" x14ac:dyDescent="0.2">
      <c r="A230" s="1">
        <v>226</v>
      </c>
      <c r="B230" s="120">
        <v>130.60114200000001</v>
      </c>
      <c r="D230" s="1">
        <v>226</v>
      </c>
      <c r="E230" s="122">
        <v>81.811142000000018</v>
      </c>
    </row>
    <row r="231" spans="1:5" x14ac:dyDescent="0.2">
      <c r="A231" s="1">
        <v>227</v>
      </c>
      <c r="B231" s="120">
        <v>131.16593699999999</v>
      </c>
      <c r="D231" s="1">
        <v>227</v>
      </c>
      <c r="E231" s="122">
        <v>82.375936999999993</v>
      </c>
    </row>
    <row r="232" spans="1:5" x14ac:dyDescent="0.2">
      <c r="A232" s="1">
        <v>228</v>
      </c>
      <c r="B232" s="120">
        <v>131.73073199999999</v>
      </c>
      <c r="D232" s="1">
        <v>228</v>
      </c>
      <c r="E232" s="122">
        <v>82.940731999999997</v>
      </c>
    </row>
    <row r="233" spans="1:5" x14ac:dyDescent="0.2">
      <c r="A233" s="1">
        <v>229</v>
      </c>
      <c r="B233" s="120">
        <v>132.29552699999996</v>
      </c>
      <c r="D233" s="1">
        <v>229</v>
      </c>
      <c r="E233" s="122">
        <v>83.505526999999972</v>
      </c>
    </row>
    <row r="234" spans="1:5" x14ac:dyDescent="0.2">
      <c r="A234" s="1">
        <v>230</v>
      </c>
      <c r="B234" s="120">
        <v>132.860322</v>
      </c>
      <c r="D234" s="1">
        <v>230</v>
      </c>
      <c r="E234" s="122">
        <v>84.070322000000004</v>
      </c>
    </row>
    <row r="235" spans="1:5" x14ac:dyDescent="0.2">
      <c r="A235" s="1">
        <v>231</v>
      </c>
      <c r="B235" s="120">
        <v>133.425117</v>
      </c>
      <c r="D235" s="1">
        <v>231</v>
      </c>
      <c r="E235" s="122">
        <v>84.635117000000008</v>
      </c>
    </row>
    <row r="236" spans="1:5" x14ac:dyDescent="0.2">
      <c r="A236" s="1">
        <v>232</v>
      </c>
      <c r="B236" s="120">
        <v>133.98991199999998</v>
      </c>
      <c r="D236" s="1">
        <v>232</v>
      </c>
      <c r="E236" s="122">
        <v>85.199911999999983</v>
      </c>
    </row>
    <row r="237" spans="1:5" x14ac:dyDescent="0.2">
      <c r="A237" s="1">
        <v>233</v>
      </c>
      <c r="B237" s="120">
        <v>134.55470699999998</v>
      </c>
      <c r="D237" s="1">
        <v>233</v>
      </c>
      <c r="E237" s="122">
        <v>85.764706999999987</v>
      </c>
    </row>
    <row r="238" spans="1:5" x14ac:dyDescent="0.2">
      <c r="A238" s="1">
        <v>234</v>
      </c>
      <c r="B238" s="120">
        <v>135.11950199999998</v>
      </c>
      <c r="D238" s="1">
        <v>234</v>
      </c>
      <c r="E238" s="122">
        <v>86.329501999999991</v>
      </c>
    </row>
    <row r="239" spans="1:5" x14ac:dyDescent="0.2">
      <c r="A239" s="1">
        <v>235</v>
      </c>
      <c r="B239" s="120">
        <v>135.68429699999999</v>
      </c>
      <c r="D239" s="1">
        <v>235</v>
      </c>
      <c r="E239" s="122">
        <v>86.894296999999995</v>
      </c>
    </row>
    <row r="240" spans="1:5" x14ac:dyDescent="0.2">
      <c r="A240" s="1">
        <v>236</v>
      </c>
      <c r="B240" s="120">
        <v>136.23882299999997</v>
      </c>
      <c r="D240" s="1">
        <v>236</v>
      </c>
      <c r="E240" s="122">
        <v>87.448822999999976</v>
      </c>
    </row>
    <row r="241" spans="1:5" x14ac:dyDescent="0.2">
      <c r="A241" s="1">
        <v>237</v>
      </c>
      <c r="B241" s="120">
        <v>136.803618</v>
      </c>
      <c r="D241" s="1">
        <v>237</v>
      </c>
      <c r="E241" s="122">
        <v>88.013618000000008</v>
      </c>
    </row>
    <row r="242" spans="1:5" x14ac:dyDescent="0.2">
      <c r="A242" s="1">
        <v>238</v>
      </c>
      <c r="B242" s="120">
        <v>137.368413</v>
      </c>
      <c r="D242" s="1">
        <v>238</v>
      </c>
      <c r="E242" s="122">
        <v>88.578413000000012</v>
      </c>
    </row>
    <row r="243" spans="1:5" x14ac:dyDescent="0.2">
      <c r="A243" s="1">
        <v>239</v>
      </c>
      <c r="B243" s="120">
        <v>137.93320799999998</v>
      </c>
      <c r="D243" s="1">
        <v>239</v>
      </c>
      <c r="E243" s="122">
        <v>89.143207999999987</v>
      </c>
    </row>
    <row r="244" spans="1:5" x14ac:dyDescent="0.2">
      <c r="A244" s="1">
        <v>240</v>
      </c>
      <c r="B244" s="120">
        <v>138.49800299999998</v>
      </c>
      <c r="D244" s="1">
        <v>240</v>
      </c>
      <c r="E244" s="122">
        <v>89.708002999999991</v>
      </c>
    </row>
    <row r="245" spans="1:5" x14ac:dyDescent="0.2">
      <c r="A245" s="1">
        <v>241</v>
      </c>
      <c r="B245" s="120">
        <v>139.06279799999999</v>
      </c>
      <c r="D245" s="1">
        <v>241</v>
      </c>
      <c r="E245" s="122">
        <v>90.272797999999995</v>
      </c>
    </row>
    <row r="246" spans="1:5" x14ac:dyDescent="0.2">
      <c r="A246" s="1">
        <v>242</v>
      </c>
      <c r="B246" s="120">
        <v>139.617324</v>
      </c>
      <c r="D246" s="1">
        <v>242</v>
      </c>
      <c r="E246" s="122">
        <v>90.827324000000004</v>
      </c>
    </row>
    <row r="247" spans="1:5" x14ac:dyDescent="0.2">
      <c r="A247" s="1">
        <v>243</v>
      </c>
      <c r="B247" s="120">
        <v>140.18211899999997</v>
      </c>
      <c r="D247" s="1">
        <v>243</v>
      </c>
      <c r="E247" s="122">
        <v>91.39211899999998</v>
      </c>
    </row>
    <row r="248" spans="1:5" x14ac:dyDescent="0.2">
      <c r="A248" s="1">
        <v>244</v>
      </c>
      <c r="B248" s="120">
        <v>140.73664500000001</v>
      </c>
      <c r="D248" s="1">
        <v>244</v>
      </c>
      <c r="E248" s="122">
        <v>91.946645000000018</v>
      </c>
    </row>
    <row r="249" spans="1:5" x14ac:dyDescent="0.2">
      <c r="A249" s="1">
        <v>245</v>
      </c>
      <c r="B249" s="120">
        <v>141.30143999999999</v>
      </c>
      <c r="D249" s="1">
        <v>245</v>
      </c>
      <c r="E249" s="122">
        <v>92.511439999999993</v>
      </c>
    </row>
    <row r="250" spans="1:5" x14ac:dyDescent="0.2">
      <c r="A250" s="1">
        <v>246</v>
      </c>
      <c r="B250" s="120">
        <v>141.85596599999997</v>
      </c>
      <c r="D250" s="1">
        <v>246</v>
      </c>
      <c r="E250" s="122">
        <v>93.065965999999975</v>
      </c>
    </row>
    <row r="251" spans="1:5" x14ac:dyDescent="0.2">
      <c r="A251" s="1">
        <v>247</v>
      </c>
      <c r="B251" s="120">
        <v>142.420761</v>
      </c>
      <c r="D251" s="1">
        <v>247</v>
      </c>
      <c r="E251" s="122">
        <v>93.630761000000007</v>
      </c>
    </row>
    <row r="252" spans="1:5" x14ac:dyDescent="0.2">
      <c r="A252" s="1">
        <v>248</v>
      </c>
      <c r="B252" s="120">
        <v>142.97528699999998</v>
      </c>
      <c r="D252" s="1">
        <v>248</v>
      </c>
      <c r="E252" s="122">
        <v>94.185286999999988</v>
      </c>
    </row>
    <row r="253" spans="1:5" x14ac:dyDescent="0.2">
      <c r="A253" s="1">
        <v>249</v>
      </c>
      <c r="B253" s="120">
        <v>143.54008199999998</v>
      </c>
      <c r="D253" s="1">
        <v>249</v>
      </c>
      <c r="E253" s="122">
        <v>94.750081999999992</v>
      </c>
    </row>
    <row r="254" spans="1:5" x14ac:dyDescent="0.2">
      <c r="A254" s="1">
        <v>250</v>
      </c>
      <c r="B254" s="120">
        <v>144.09460799999999</v>
      </c>
      <c r="D254" s="1">
        <v>250</v>
      </c>
      <c r="E254" s="122">
        <v>95.304608000000002</v>
      </c>
    </row>
    <row r="255" spans="1:5" x14ac:dyDescent="0.2">
      <c r="A255" s="1">
        <v>251</v>
      </c>
      <c r="B255" s="120">
        <v>144.659403</v>
      </c>
      <c r="D255" s="1">
        <v>251</v>
      </c>
      <c r="E255" s="122">
        <v>95.869403000000005</v>
      </c>
    </row>
    <row r="256" spans="1:5" x14ac:dyDescent="0.2">
      <c r="A256" s="1">
        <v>252</v>
      </c>
      <c r="B256" s="120">
        <v>145.21392899999998</v>
      </c>
      <c r="D256" s="1">
        <v>252</v>
      </c>
      <c r="E256" s="122">
        <v>96.423928999999987</v>
      </c>
    </row>
    <row r="257" spans="1:5" x14ac:dyDescent="0.2">
      <c r="A257" s="1">
        <v>253</v>
      </c>
      <c r="B257" s="120">
        <v>145.77872400000001</v>
      </c>
      <c r="D257" s="1">
        <v>253</v>
      </c>
      <c r="E257" s="122">
        <v>96.988724000000019</v>
      </c>
    </row>
    <row r="258" spans="1:5" x14ac:dyDescent="0.2">
      <c r="A258" s="1">
        <v>254</v>
      </c>
      <c r="B258" s="120">
        <v>146.33324999999999</v>
      </c>
      <c r="D258" s="1">
        <v>254</v>
      </c>
      <c r="E258" s="122">
        <v>97.54325</v>
      </c>
    </row>
    <row r="259" spans="1:5" x14ac:dyDescent="0.2">
      <c r="A259" s="1">
        <v>255</v>
      </c>
      <c r="B259" s="120">
        <v>146.898045</v>
      </c>
      <c r="D259" s="1">
        <v>255</v>
      </c>
      <c r="E259" s="122">
        <v>98.108045000000004</v>
      </c>
    </row>
    <row r="260" spans="1:5" x14ac:dyDescent="0.2">
      <c r="A260" s="1">
        <v>256</v>
      </c>
      <c r="B260" s="120">
        <v>147.45257100000001</v>
      </c>
      <c r="D260" s="1">
        <v>256</v>
      </c>
      <c r="E260" s="122">
        <v>98.662571000000014</v>
      </c>
    </row>
    <row r="261" spans="1:5" x14ac:dyDescent="0.2">
      <c r="A261" s="1">
        <v>257</v>
      </c>
      <c r="B261" s="120">
        <v>148.01736599999998</v>
      </c>
      <c r="D261" s="1">
        <v>257</v>
      </c>
      <c r="E261" s="122">
        <v>99.227365999999989</v>
      </c>
    </row>
    <row r="262" spans="1:5" x14ac:dyDescent="0.2">
      <c r="A262" s="1">
        <v>258</v>
      </c>
      <c r="B262" s="120">
        <v>148.57189199999999</v>
      </c>
      <c r="D262" s="1">
        <v>258</v>
      </c>
      <c r="E262" s="122">
        <v>99.781891999999999</v>
      </c>
    </row>
    <row r="263" spans="1:5" x14ac:dyDescent="0.2">
      <c r="A263" s="1">
        <v>259</v>
      </c>
      <c r="B263" s="120">
        <v>149.13668699999997</v>
      </c>
      <c r="D263" s="1">
        <v>259</v>
      </c>
      <c r="E263" s="122">
        <v>100.34668699999997</v>
      </c>
    </row>
    <row r="264" spans="1:5" x14ac:dyDescent="0.2">
      <c r="A264" s="1">
        <v>260</v>
      </c>
      <c r="B264" s="120">
        <v>149.701482</v>
      </c>
      <c r="D264" s="1">
        <v>260</v>
      </c>
      <c r="E264" s="122">
        <v>100.91148200000001</v>
      </c>
    </row>
    <row r="265" spans="1:5" x14ac:dyDescent="0.2">
      <c r="A265" s="1">
        <v>261</v>
      </c>
      <c r="B265" s="120">
        <v>150.26627699999997</v>
      </c>
      <c r="D265" s="1">
        <v>261</v>
      </c>
      <c r="E265" s="122">
        <v>101.47627699999998</v>
      </c>
    </row>
    <row r="266" spans="1:5" x14ac:dyDescent="0.2">
      <c r="A266" s="1">
        <v>262</v>
      </c>
      <c r="B266" s="120">
        <v>150.83107199999998</v>
      </c>
      <c r="D266" s="1">
        <v>262</v>
      </c>
      <c r="E266" s="122">
        <v>102.04107199999999</v>
      </c>
    </row>
    <row r="267" spans="1:5" x14ac:dyDescent="0.2">
      <c r="A267" s="1">
        <v>263</v>
      </c>
      <c r="B267" s="120">
        <v>151.39586700000001</v>
      </c>
      <c r="D267" s="1">
        <v>263</v>
      </c>
      <c r="E267" s="122">
        <v>102.60586700000002</v>
      </c>
    </row>
    <row r="268" spans="1:5" x14ac:dyDescent="0.2">
      <c r="A268" s="1">
        <v>264</v>
      </c>
      <c r="B268" s="120">
        <v>151.96066199999999</v>
      </c>
      <c r="D268" s="1">
        <v>264</v>
      </c>
      <c r="E268" s="122">
        <v>103.17066199999999</v>
      </c>
    </row>
    <row r="269" spans="1:5" x14ac:dyDescent="0.2">
      <c r="A269" s="1">
        <v>265</v>
      </c>
      <c r="B269" s="120">
        <v>152.51518799999999</v>
      </c>
      <c r="D269" s="1">
        <v>265</v>
      </c>
      <c r="E269" s="122">
        <v>103.725188</v>
      </c>
    </row>
    <row r="270" spans="1:5" x14ac:dyDescent="0.2">
      <c r="A270" s="1">
        <v>266</v>
      </c>
      <c r="B270" s="120">
        <v>153.07998299999997</v>
      </c>
      <c r="D270" s="1">
        <v>266</v>
      </c>
      <c r="E270" s="122">
        <v>104.28998299999998</v>
      </c>
    </row>
    <row r="271" spans="1:5" x14ac:dyDescent="0.2">
      <c r="A271" s="1">
        <v>267</v>
      </c>
      <c r="B271" s="120">
        <v>153.644778</v>
      </c>
      <c r="D271" s="1">
        <v>267</v>
      </c>
      <c r="E271" s="122">
        <v>104.85477800000001</v>
      </c>
    </row>
    <row r="272" spans="1:5" x14ac:dyDescent="0.2">
      <c r="A272" s="1">
        <v>268</v>
      </c>
      <c r="B272" s="120">
        <v>154.20957299999998</v>
      </c>
      <c r="D272" s="1">
        <v>268</v>
      </c>
      <c r="E272" s="122">
        <v>105.41957299999999</v>
      </c>
    </row>
    <row r="273" spans="1:5" x14ac:dyDescent="0.2">
      <c r="A273" s="1">
        <v>269</v>
      </c>
      <c r="B273" s="120">
        <v>154.77436799999998</v>
      </c>
      <c r="D273" s="1">
        <v>269</v>
      </c>
      <c r="E273" s="122">
        <v>105.98436799999999</v>
      </c>
    </row>
    <row r="274" spans="1:5" x14ac:dyDescent="0.2">
      <c r="A274" s="1">
        <v>270</v>
      </c>
      <c r="B274" s="120">
        <v>155.33916299999999</v>
      </c>
      <c r="D274" s="1">
        <v>270</v>
      </c>
      <c r="E274" s="122">
        <v>106.54916299999999</v>
      </c>
    </row>
    <row r="275" spans="1:5" x14ac:dyDescent="0.2">
      <c r="A275" s="1">
        <v>271</v>
      </c>
      <c r="B275" s="120">
        <v>155.90395799999999</v>
      </c>
      <c r="D275" s="1">
        <v>271</v>
      </c>
      <c r="E275" s="122">
        <v>107.113958</v>
      </c>
    </row>
    <row r="276" spans="1:5" x14ac:dyDescent="0.2">
      <c r="A276" s="1">
        <v>272</v>
      </c>
      <c r="B276" s="120">
        <v>156.46875299999999</v>
      </c>
      <c r="D276" s="1">
        <v>272</v>
      </c>
      <c r="E276" s="122">
        <v>107.678753</v>
      </c>
    </row>
    <row r="277" spans="1:5" x14ac:dyDescent="0.2">
      <c r="A277" s="1">
        <v>273</v>
      </c>
      <c r="B277" s="120">
        <v>157.03354799999997</v>
      </c>
      <c r="D277" s="1">
        <v>273</v>
      </c>
      <c r="E277" s="122">
        <v>108.24354799999998</v>
      </c>
    </row>
    <row r="278" spans="1:5" x14ac:dyDescent="0.2">
      <c r="A278" s="1">
        <v>274</v>
      </c>
      <c r="B278" s="120">
        <v>157.598343</v>
      </c>
      <c r="D278" s="1">
        <v>274</v>
      </c>
      <c r="E278" s="122">
        <v>108.80834300000001</v>
      </c>
    </row>
    <row r="279" spans="1:5" x14ac:dyDescent="0.2">
      <c r="A279" s="1">
        <v>275</v>
      </c>
      <c r="B279" s="120">
        <v>158.163138</v>
      </c>
      <c r="D279" s="1">
        <v>275</v>
      </c>
      <c r="E279" s="122">
        <v>109.37313800000001</v>
      </c>
    </row>
    <row r="280" spans="1:5" x14ac:dyDescent="0.2">
      <c r="A280" s="1">
        <v>276</v>
      </c>
      <c r="B280" s="120">
        <v>158.72793299999998</v>
      </c>
      <c r="D280" s="1">
        <v>276</v>
      </c>
      <c r="E280" s="122">
        <v>109.93793299999999</v>
      </c>
    </row>
    <row r="281" spans="1:5" x14ac:dyDescent="0.2">
      <c r="A281" s="1">
        <v>277</v>
      </c>
      <c r="B281" s="120">
        <v>159.29272799999998</v>
      </c>
      <c r="D281" s="1">
        <v>277</v>
      </c>
      <c r="E281" s="122">
        <v>110.50272799999999</v>
      </c>
    </row>
    <row r="282" spans="1:5" x14ac:dyDescent="0.2">
      <c r="A282" s="1">
        <v>278</v>
      </c>
      <c r="B282" s="120">
        <v>159.85752299999999</v>
      </c>
      <c r="D282" s="1">
        <v>278</v>
      </c>
      <c r="E282" s="122">
        <v>111.06752299999999</v>
      </c>
    </row>
    <row r="283" spans="1:5" x14ac:dyDescent="0.2">
      <c r="A283" s="1">
        <v>279</v>
      </c>
      <c r="B283" s="120">
        <v>160.42231799999999</v>
      </c>
      <c r="D283" s="1">
        <v>279</v>
      </c>
      <c r="E283" s="122">
        <v>111.632318</v>
      </c>
    </row>
    <row r="284" spans="1:5" x14ac:dyDescent="0.2">
      <c r="A284" s="1">
        <v>280</v>
      </c>
      <c r="B284" s="120">
        <v>160.98711299999999</v>
      </c>
      <c r="D284" s="1">
        <v>280</v>
      </c>
      <c r="E284" s="122">
        <v>112.197113</v>
      </c>
    </row>
    <row r="285" spans="1:5" x14ac:dyDescent="0.2">
      <c r="A285" s="1">
        <v>281</v>
      </c>
      <c r="B285" s="120">
        <v>161.55190799999997</v>
      </c>
      <c r="D285" s="1">
        <v>281</v>
      </c>
      <c r="E285" s="122">
        <v>112.76190799999998</v>
      </c>
    </row>
    <row r="286" spans="1:5" x14ac:dyDescent="0.2">
      <c r="A286" s="1">
        <v>282</v>
      </c>
      <c r="B286" s="120">
        <v>162.10643399999998</v>
      </c>
      <c r="D286" s="1">
        <v>282</v>
      </c>
      <c r="E286" s="122">
        <v>113.31643399999999</v>
      </c>
    </row>
    <row r="287" spans="1:5" x14ac:dyDescent="0.2">
      <c r="A287" s="1">
        <v>283</v>
      </c>
      <c r="B287" s="120">
        <v>162.67122899999998</v>
      </c>
      <c r="D287" s="1">
        <v>283</v>
      </c>
      <c r="E287" s="122">
        <v>113.88122899999999</v>
      </c>
    </row>
    <row r="288" spans="1:5" x14ac:dyDescent="0.2">
      <c r="A288" s="1">
        <v>284</v>
      </c>
      <c r="B288" s="120">
        <v>163.22575499999996</v>
      </c>
      <c r="D288" s="1">
        <v>284</v>
      </c>
      <c r="E288" s="122">
        <v>114.43575499999997</v>
      </c>
    </row>
    <row r="289" spans="1:5" x14ac:dyDescent="0.2">
      <c r="A289" s="1">
        <v>285</v>
      </c>
      <c r="B289" s="120">
        <v>163.780281</v>
      </c>
      <c r="D289" s="1">
        <v>285</v>
      </c>
      <c r="E289" s="122">
        <v>114.99028100000001</v>
      </c>
    </row>
    <row r="290" spans="1:5" x14ac:dyDescent="0.2">
      <c r="A290" s="1">
        <v>286</v>
      </c>
      <c r="B290" s="120">
        <v>164.34507599999998</v>
      </c>
      <c r="D290" s="1">
        <v>286</v>
      </c>
      <c r="E290" s="122">
        <v>115.55507599999999</v>
      </c>
    </row>
    <row r="291" spans="1:5" x14ac:dyDescent="0.2">
      <c r="A291" s="1">
        <v>287</v>
      </c>
      <c r="B291" s="120">
        <v>164.89960199999996</v>
      </c>
      <c r="D291" s="1">
        <v>287</v>
      </c>
      <c r="E291" s="122">
        <v>116.10960199999997</v>
      </c>
    </row>
    <row r="292" spans="1:5" x14ac:dyDescent="0.2">
      <c r="A292" s="1">
        <v>288</v>
      </c>
      <c r="B292" s="120">
        <v>165.46439699999999</v>
      </c>
      <c r="D292" s="1">
        <v>288</v>
      </c>
      <c r="E292" s="122">
        <v>116.674397</v>
      </c>
    </row>
    <row r="293" spans="1:5" x14ac:dyDescent="0.2">
      <c r="A293" s="1">
        <v>289</v>
      </c>
      <c r="B293" s="120">
        <v>166.01892299999997</v>
      </c>
      <c r="D293" s="1">
        <v>289</v>
      </c>
      <c r="E293" s="122">
        <v>117.22892299999998</v>
      </c>
    </row>
    <row r="294" spans="1:5" x14ac:dyDescent="0.2">
      <c r="A294" s="1">
        <v>290</v>
      </c>
      <c r="B294" s="120">
        <v>166.58371799999998</v>
      </c>
      <c r="D294" s="1">
        <v>290</v>
      </c>
      <c r="E294" s="122">
        <v>117.79371799999998</v>
      </c>
    </row>
    <row r="295" spans="1:5" x14ac:dyDescent="0.2">
      <c r="A295" s="1">
        <v>291</v>
      </c>
      <c r="B295" s="120">
        <v>167.13824399999999</v>
      </c>
      <c r="D295" s="1">
        <v>291</v>
      </c>
      <c r="E295" s="122">
        <v>118.34824399999999</v>
      </c>
    </row>
    <row r="296" spans="1:5" x14ac:dyDescent="0.2">
      <c r="A296" s="1">
        <v>292</v>
      </c>
      <c r="B296" s="120">
        <v>167.70303899999999</v>
      </c>
      <c r="D296" s="1">
        <v>292</v>
      </c>
      <c r="E296" s="122">
        <v>118.913039</v>
      </c>
    </row>
    <row r="297" spans="1:5" x14ac:dyDescent="0.2">
      <c r="A297" s="1">
        <v>293</v>
      </c>
      <c r="B297" s="120">
        <v>168.25756499999997</v>
      </c>
      <c r="D297" s="1">
        <v>293</v>
      </c>
      <c r="E297" s="122">
        <v>119.46756499999998</v>
      </c>
    </row>
    <row r="298" spans="1:5" x14ac:dyDescent="0.2">
      <c r="A298" s="1">
        <v>294</v>
      </c>
      <c r="B298" s="120">
        <v>168.82236</v>
      </c>
      <c r="D298" s="1">
        <v>294</v>
      </c>
      <c r="E298" s="122">
        <v>120.03236000000001</v>
      </c>
    </row>
    <row r="299" spans="1:5" x14ac:dyDescent="0.2">
      <c r="A299" s="1">
        <v>295</v>
      </c>
      <c r="B299" s="120">
        <v>169.37688599999998</v>
      </c>
      <c r="D299" s="1">
        <v>295</v>
      </c>
      <c r="E299" s="122">
        <v>120.58688599999999</v>
      </c>
    </row>
    <row r="300" spans="1:5" x14ac:dyDescent="0.2">
      <c r="A300" s="1">
        <v>296</v>
      </c>
      <c r="B300" s="120">
        <v>169.94168099999999</v>
      </c>
      <c r="D300" s="1">
        <v>296</v>
      </c>
      <c r="E300" s="122">
        <v>121.151681</v>
      </c>
    </row>
    <row r="301" spans="1:5" x14ac:dyDescent="0.2">
      <c r="A301" s="1">
        <v>297</v>
      </c>
      <c r="B301" s="120">
        <v>170.496207</v>
      </c>
      <c r="D301" s="1">
        <v>297</v>
      </c>
      <c r="E301" s="122">
        <v>121.70620700000001</v>
      </c>
    </row>
    <row r="302" spans="1:5" x14ac:dyDescent="0.2">
      <c r="A302" s="1">
        <v>298</v>
      </c>
      <c r="B302" s="120">
        <v>171.06100199999997</v>
      </c>
      <c r="D302" s="1">
        <v>298</v>
      </c>
      <c r="E302" s="122">
        <v>122.27100199999998</v>
      </c>
    </row>
    <row r="303" spans="1:5" x14ac:dyDescent="0.2">
      <c r="A303" s="1">
        <v>299</v>
      </c>
      <c r="B303" s="120">
        <v>171.61552799999998</v>
      </c>
      <c r="D303" s="1">
        <v>299</v>
      </c>
      <c r="E303" s="122">
        <v>122.82552799999999</v>
      </c>
    </row>
    <row r="304" spans="1:5" x14ac:dyDescent="0.2">
      <c r="A304" s="1">
        <v>300</v>
      </c>
      <c r="B304" s="120">
        <v>172.18032299999999</v>
      </c>
      <c r="D304" s="1">
        <v>300</v>
      </c>
      <c r="E304" s="122">
        <v>123.390323</v>
      </c>
    </row>
  </sheetData>
  <mergeCells count="2">
    <mergeCell ref="A3:B3"/>
    <mergeCell ref="D3:E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3</vt:i4>
      </vt:variant>
    </vt:vector>
  </HeadingPairs>
  <TitlesOfParts>
    <vt:vector size="3" baseType="lpstr">
      <vt:lpstr>Forside</vt:lpstr>
      <vt:lpstr>Leveringsplan</vt:lpstr>
      <vt:lpstr>Fragtsatser</vt:lpstr>
    </vt:vector>
  </TitlesOfParts>
  <Company>Landbrugsraadet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Klaus Sørensen</dc:creator>
  <cp:lastModifiedBy>Klaus Sørensen</cp:lastModifiedBy>
  <cp:lastPrinted>2018-11-16T13:50:01Z</cp:lastPrinted>
  <dcterms:created xsi:type="dcterms:W3CDTF">2002-12-04T07:22:53Z</dcterms:created>
  <dcterms:modified xsi:type="dcterms:W3CDTF">2020-12-30T10:58:19Z</dcterms:modified>
</cp:coreProperties>
</file>