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CF01B60B-D57C-4029-8AB6-3DCB96B92235}" xr6:coauthVersionLast="45" xr6:coauthVersionMax="45"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1" l="1"/>
  <c r="I66" i="1"/>
  <c r="G66" i="1"/>
  <c r="E66" i="1"/>
  <c r="C66" i="1"/>
  <c r="I70" i="1" l="1"/>
  <c r="G70" i="1"/>
  <c r="E70" i="1"/>
  <c r="C70" i="1"/>
  <c r="I65" i="1"/>
  <c r="G65" i="1"/>
  <c r="E65" i="1"/>
  <c r="C65" i="1"/>
  <c r="D97" i="1" l="1"/>
  <c r="D42" i="1" l="1"/>
  <c r="I91" i="1" l="1"/>
  <c r="G91" i="1"/>
  <c r="E91" i="1"/>
  <c r="C91" i="1"/>
  <c r="I83" i="1"/>
  <c r="G83" i="1"/>
  <c r="E83" i="1"/>
  <c r="C83" i="1"/>
  <c r="D100" i="1"/>
  <c r="D99" i="1"/>
  <c r="D98" i="1"/>
  <c r="E67" i="1" l="1"/>
  <c r="G67" i="1"/>
  <c r="I75" i="1" l="1"/>
  <c r="G75" i="1"/>
  <c r="E75" i="1"/>
  <c r="D101" i="1" l="1"/>
  <c r="D107" i="1" s="1"/>
  <c r="I67" i="1"/>
  <c r="C67" i="1"/>
  <c r="E45" i="3" l="1"/>
  <c r="E44" i="3"/>
  <c r="E43" i="3"/>
  <c r="E42" i="3"/>
  <c r="E41" i="3"/>
  <c r="E40" i="3"/>
  <c r="E39" i="3"/>
  <c r="E38" i="3"/>
  <c r="E37" i="3"/>
  <c r="E36" i="3"/>
  <c r="D46" i="1" l="1"/>
  <c r="D34" i="1"/>
  <c r="D66" i="1" l="1"/>
  <c r="F66" i="1"/>
  <c r="H66" i="1"/>
  <c r="J66" i="1"/>
  <c r="H64" i="1"/>
  <c r="J64" i="1"/>
  <c r="F64" i="1"/>
  <c r="D64" i="1"/>
  <c r="J70" i="1"/>
  <c r="F63" i="1"/>
  <c r="F70" i="1"/>
  <c r="F65" i="1"/>
  <c r="F67" i="1"/>
  <c r="E71" i="1"/>
  <c r="F71" i="1" s="1"/>
  <c r="H63" i="1"/>
  <c r="H70" i="1"/>
  <c r="H65" i="1"/>
  <c r="H67" i="1"/>
  <c r="G71" i="1"/>
  <c r="H71" i="1" s="1"/>
  <c r="C71" i="1"/>
  <c r="D71" i="1" s="1"/>
  <c r="I71" i="1"/>
  <c r="J71" i="1" s="1"/>
  <c r="D70" i="1"/>
  <c r="D63" i="1"/>
  <c r="J63" i="1"/>
  <c r="D67" i="1"/>
  <c r="J67" i="1"/>
  <c r="J65" i="1"/>
  <c r="D65" i="1"/>
  <c r="C75" i="1" l="1"/>
  <c r="D37" i="1"/>
  <c r="B161" i="3"/>
  <c r="E22" i="3"/>
  <c r="E33" i="3"/>
  <c r="E21" i="3"/>
  <c r="E23" i="3"/>
  <c r="E26" i="3"/>
  <c r="E35" i="3"/>
  <c r="E15" i="3"/>
  <c r="G136" i="3"/>
  <c r="G135" i="3"/>
  <c r="G120" i="3"/>
  <c r="G121" i="3"/>
  <c r="G122" i="3"/>
  <c r="G123" i="3"/>
  <c r="G124" i="3"/>
  <c r="G125" i="3"/>
  <c r="G126" i="3"/>
  <c r="G127" i="3"/>
  <c r="G128" i="3"/>
  <c r="G129" i="3"/>
  <c r="G130" i="3"/>
  <c r="G131" i="3"/>
  <c r="G132" i="3"/>
  <c r="G133" i="3"/>
  <c r="G134" i="3"/>
  <c r="G137" i="3"/>
  <c r="G138" i="3"/>
  <c r="G139" i="3"/>
  <c r="G140" i="3"/>
  <c r="G141" i="3"/>
  <c r="G142" i="3"/>
  <c r="G143" i="3"/>
  <c r="G144" i="3"/>
  <c r="G145" i="3"/>
  <c r="G146" i="3"/>
  <c r="G147" i="3"/>
  <c r="G148" i="3"/>
  <c r="G149" i="3"/>
  <c r="G150" i="3"/>
  <c r="G151" i="3"/>
  <c r="G152" i="3"/>
  <c r="G153" i="3"/>
  <c r="G154" i="3"/>
  <c r="G155" i="3"/>
  <c r="G156" i="3"/>
  <c r="G157" i="3"/>
  <c r="G159" i="3"/>
  <c r="G158" i="3"/>
  <c r="E16" i="3"/>
  <c r="E17" i="3"/>
  <c r="E18" i="3"/>
  <c r="E19" i="3"/>
  <c r="E20" i="3"/>
  <c r="E24" i="3"/>
  <c r="E25" i="3"/>
  <c r="E27" i="3"/>
  <c r="E28" i="3"/>
  <c r="E29" i="3"/>
  <c r="E30" i="3"/>
  <c r="E31" i="3"/>
  <c r="E32" i="3"/>
  <c r="E34" i="3"/>
  <c r="D43" i="1" l="1"/>
  <c r="D118" i="1"/>
  <c r="G161" i="3"/>
  <c r="G163" i="3" s="1"/>
  <c r="E161" i="3"/>
  <c r="E163" i="3" s="1"/>
  <c r="D35" i="1"/>
  <c r="G3" i="3" s="1"/>
  <c r="A168" i="3" s="1"/>
  <c r="C68" i="1" l="1"/>
  <c r="D68" i="1" s="1"/>
  <c r="I68" i="1"/>
  <c r="J68" i="1" s="1"/>
  <c r="E68" i="1"/>
  <c r="F68" i="1" s="1"/>
  <c r="G68" i="1"/>
  <c r="H68" i="1" s="1"/>
  <c r="G69" i="1"/>
  <c r="H69" i="1" s="1"/>
  <c r="C69" i="1"/>
  <c r="D69" i="1" s="1"/>
  <c r="I69" i="1"/>
  <c r="J69" i="1" s="1"/>
  <c r="E69" i="1"/>
  <c r="F69" i="1" s="1"/>
  <c r="D36" i="1"/>
  <c r="F72" i="1" l="1"/>
  <c r="H72" i="1"/>
  <c r="H88" i="1" s="1"/>
  <c r="D72" i="1"/>
  <c r="D88" i="1" s="1"/>
  <c r="J72" i="1"/>
  <c r="J75" i="1" l="1"/>
  <c r="J88" i="1"/>
  <c r="F75" i="1"/>
  <c r="F88" i="1"/>
  <c r="F80" i="1"/>
  <c r="H75" i="1"/>
  <c r="H80" i="1"/>
  <c r="J80" i="1"/>
  <c r="D80" i="1"/>
  <c r="D75" i="1"/>
  <c r="J83" i="1" l="1"/>
  <c r="J91" i="1"/>
  <c r="H83" i="1"/>
  <c r="H91" i="1"/>
  <c r="D83" i="1"/>
  <c r="D91" i="1"/>
  <c r="F83" i="1"/>
  <c r="F91" i="1"/>
  <c r="D119" i="1" l="1"/>
  <c r="D120" i="1" s="1"/>
  <c r="C120" i="1" s="1"/>
  <c r="C119" i="1" l="1"/>
  <c r="C118" i="1"/>
</calcChain>
</file>

<file path=xl/sharedStrings.xml><?xml version="1.0" encoding="utf-8"?>
<sst xmlns="http://schemas.openxmlformats.org/spreadsheetml/2006/main" count="618" uniqueCount="258">
  <si>
    <t>tons</t>
  </si>
  <si>
    <t>pct.</t>
  </si>
  <si>
    <t>kr</t>
  </si>
  <si>
    <t>Tillæg rene roer</t>
  </si>
  <si>
    <t>Tillæg tidlig levering</t>
  </si>
  <si>
    <t>Tillæg sen levering</t>
  </si>
  <si>
    <t>Pulp</t>
  </si>
  <si>
    <t>I alt, kr</t>
  </si>
  <si>
    <t>Pr. ton, kr</t>
  </si>
  <si>
    <t>ha</t>
  </si>
  <si>
    <t>Sukkertillæg</t>
  </si>
  <si>
    <t>Egne tal</t>
  </si>
  <si>
    <t>Renhedsprocent</t>
  </si>
  <si>
    <t>Areal med sukkerroer</t>
  </si>
  <si>
    <t>tons roer pr. ha</t>
  </si>
  <si>
    <t>tons polsukker</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</si>
  <si>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</si>
  <si>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</si>
  <si>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</si>
  <si>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</si>
  <si>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</si>
  <si>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</si>
  <si>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</si>
  <si>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</si>
  <si>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</si>
  <si>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</si>
  <si>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</si>
  <si>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</si>
  <si>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</si>
  <si>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</si>
  <si>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</si>
  <si>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</si>
  <si>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</si>
  <si>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</si>
  <si>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</si>
  <si>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</si>
  <si>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</si>
  <si>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</si>
  <si>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</si>
  <si>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</si>
  <si>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</si>
  <si>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</si>
  <si>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</si>
  <si>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</si>
  <si>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</si>
  <si>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</si>
  <si>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</si>
  <si>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</si>
  <si>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</si>
  <si>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</si>
  <si>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</si>
  <si>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</si>
  <si>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</si>
  <si>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</si>
  <si>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</si>
  <si>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</si>
  <si>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</si>
  <si>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</si>
  <si>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</si>
  <si>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</si>
  <si>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</si>
  <si>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</si>
  <si>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</si>
  <si>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</si>
  <si>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</si>
  <si>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</si>
  <si>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</si>
  <si>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</si>
  <si>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</si>
  <si>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</si>
  <si>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</si>
  <si>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</si>
  <si>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</si>
  <si>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</si>
  <si>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</si>
  <si>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</si>
  <si>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</si>
  <si>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</si>
  <si>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</si>
  <si>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</si>
  <si>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</si>
  <si>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</si>
  <si>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</si>
  <si>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</si>
  <si>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</si>
  <si>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</si>
  <si>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</si>
  <si>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</si>
  <si>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</si>
  <si>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</si>
  <si>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</si>
  <si>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</si>
  <si>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</si>
  <si>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</si>
  <si>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</si>
  <si>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</si>
  <si>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</si>
  <si>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</si>
  <si>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</si>
  <si>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</si>
  <si>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</si>
  <si>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</si>
  <si>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</si>
  <si>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</si>
  <si>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</si>
  <si>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</si>
  <si>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</si>
  <si>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</si>
  <si>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</si>
  <si>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</si>
  <si>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</si>
  <si>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</si>
  <si>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</si>
  <si>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</si>
  <si>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</si>
  <si>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</si>
  <si>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</si>
  <si>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</si>
  <si>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</si>
  <si>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</si>
  <si>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</si>
  <si>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</si>
  <si>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</si>
  <si>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</si>
  <si>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</si>
  <si>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</si>
  <si>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</si>
  <si>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</si>
  <si>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</si>
  <si>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</si>
  <si>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</si>
  <si>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</si>
  <si>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</si>
  <si>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</si>
  <si>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</si>
  <si>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</si>
  <si>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</si>
  <si>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</si>
  <si>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</si>
  <si>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</si>
  <si>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</si>
  <si>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</si>
  <si>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</si>
  <si>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</si>
  <si>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</si>
  <si>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</si>
  <si>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</si>
  <si>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</si>
  <si>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</si>
  <si>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</si>
  <si>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</si>
  <si>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</si>
  <si>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</si>
  <si>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</si>
  <si>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</si>
  <si>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</si>
  <si>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</si>
  <si>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</si>
  <si>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</si>
  <si>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</si>
  <si>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</si>
  <si>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</si>
  <si>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</si>
  <si>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</si>
  <si>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</si>
  <si>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</si>
  <si>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</si>
  <si>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</si>
  <si>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</si>
  <si>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</si>
  <si>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</si>
  <si>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</si>
  <si>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</si>
  <si>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</si>
  <si>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</si>
  <si>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</si>
  <si>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</si>
  <si>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</si>
  <si>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</si>
  <si>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Rodudbytte</t>
  </si>
  <si>
    <t>Tons rene roer leveret</t>
  </si>
  <si>
    <t>Tons beskidte roer leveret</t>
  </si>
  <si>
    <t>Tons polsukker leveret</t>
  </si>
  <si>
    <t>Leveringsprocent</t>
  </si>
  <si>
    <t>Areal, ha</t>
  </si>
  <si>
    <t>Aconto 5 - medio februar</t>
  </si>
  <si>
    <t>Aconto 1 - medio oktober</t>
  </si>
  <si>
    <t>Aconto 2 - medio november</t>
  </si>
  <si>
    <t>Aconto 3 - medio december</t>
  </si>
  <si>
    <t>Aconto 4 - medio januar</t>
  </si>
  <si>
    <t>Total afregning for roerne</t>
  </si>
  <si>
    <t>18. november</t>
  </si>
  <si>
    <t>Beregningsformel</t>
  </si>
  <si>
    <t>Fordeling</t>
  </si>
  <si>
    <t>Roemængde til levering (tal fra indtastningen på forsiden):</t>
  </si>
  <si>
    <t>kr pr. ton polsukker</t>
  </si>
  <si>
    <r>
      <t>Basisoplysninger</t>
    </r>
    <r>
      <rPr>
        <b/>
        <sz val="12"/>
        <rFont val="Arial"/>
        <family val="2"/>
      </rPr>
      <t xml:space="preserve">
- grundlag for beregning af afregningstidspunktet</t>
    </r>
  </si>
  <si>
    <t>- beregner afregningstidspunktet</t>
  </si>
  <si>
    <r>
      <t xml:space="preserve">Bemærk! - der skal indtastes tons </t>
    </r>
    <r>
      <rPr>
        <u/>
        <sz val="12"/>
        <rFont val="Arial"/>
        <family val="2"/>
      </rPr>
      <t>rene</t>
    </r>
    <r>
      <rPr>
        <sz val="12"/>
        <rFont val="Arial"/>
        <family val="2"/>
      </rPr>
      <t xml:space="preserve"> roer</t>
    </r>
  </si>
  <si>
    <t>- beregner indtægten for kontraktroer og overskudsroer</t>
  </si>
  <si>
    <t>1. Kontraktroer, indtægt pr. ha</t>
  </si>
  <si>
    <t>Roepris</t>
  </si>
  <si>
    <t>Kontraktmængde, i alt</t>
  </si>
  <si>
    <t>Pris på overskudsroer, over 130 % af kontrakten, pr. ton 16 % roer</t>
  </si>
  <si>
    <t>Fragtafstand til fabrik (indsæt fra 1-300 km)</t>
  </si>
  <si>
    <t>Dyrkerens egenbetaling for transport af jord og urenheder</t>
  </si>
  <si>
    <t>Jord og urenheder</t>
  </si>
  <si>
    <t>Rene roer, over 80 km</t>
  </si>
  <si>
    <t>Km til farbik</t>
  </si>
  <si>
    <t>Sats, kr</t>
  </si>
  <si>
    <t>kr pr. ton jord og øvrige urenheder</t>
  </si>
  <si>
    <t>Fastlagte roepriser</t>
  </si>
  <si>
    <t>Egenbetaling for transport af jord og urenheder</t>
  </si>
  <si>
    <t>Total indtægt fra kontraktroer, alle kontrakttyper</t>
  </si>
  <si>
    <t>Slutopgørelse medio juli året efter kampagnen</t>
  </si>
  <si>
    <t>3 år, fast pris
indgået 2018</t>
  </si>
  <si>
    <t>Aconto betaling kontraktroer: 3-årig fast, indgået 2018</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</si>
  <si>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</si>
  <si>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</si>
  <si>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Udvidet version med egne leveringstidspunkter og beregning af tillæg for tidlig og sen levering samt afregningstidspunkter</t>
  </si>
  <si>
    <t>3 år, fast pris
indgået 2019</t>
  </si>
  <si>
    <t>Kontraktmængde, 3-årig fast pris, indgået 2019</t>
  </si>
  <si>
    <t>Aconto betaling kontraktroer: 3-årig fast, indgået 2019</t>
  </si>
  <si>
    <t>Sammenvejet, vægtet aconto udbetaling</t>
  </si>
  <si>
    <t>Kontraktmængde, 3-årig kontrakt med fast pris, indgået 2019 (160,56 kr + økotillæg pr. ton 16 % roer)</t>
  </si>
  <si>
    <t>Kontraktmængde, 3-årig kontrakt med fast pris, indgået 2018 (164,46 kr + økotillæg pr. ton 16 % roer)</t>
  </si>
  <si>
    <t>Pulp pris</t>
  </si>
  <si>
    <r>
      <t xml:space="preserve">  2</t>
    </r>
    <r>
      <rPr>
        <b/>
        <vertAlign val="superscript"/>
        <sz val="12"/>
        <rFont val="Arial"/>
        <family val="2"/>
      </rPr>
      <t xml:space="preserve">) </t>
    </r>
    <r>
      <rPr>
        <sz val="12"/>
        <rFont val="Arial"/>
        <family val="2"/>
      </rPr>
      <t xml:space="preserve"> </t>
    </r>
  </si>
  <si>
    <t>Note</t>
  </si>
  <si>
    <r>
      <t xml:space="preserve">2. Overskudsroer, 100-130 % af kontrakten, indtægt pr. ha
</t>
    </r>
    <r>
      <rPr>
        <b/>
        <sz val="16"/>
        <rFont val="Arial"/>
        <family val="2"/>
      </rPr>
      <t>- samme betaling som for kontraktroer</t>
    </r>
  </si>
  <si>
    <t>Økotillæg</t>
  </si>
  <si>
    <t>Fastlagte økotillæg</t>
  </si>
  <si>
    <t>Fastlagt pulp pris.</t>
  </si>
  <si>
    <t>Total indtægt fra overskudsroer 100-130 %, alle kontrakttyper</t>
  </si>
  <si>
    <r>
      <t xml:space="preserve">3. Overskudsroer, over 130 % af kontrakten, indtægt pr. ha
</t>
    </r>
    <r>
      <rPr>
        <b/>
        <sz val="16"/>
        <rFont val="Arial"/>
        <family val="2"/>
      </rPr>
      <t>- samme betaling som for kontraktroer</t>
    </r>
  </si>
  <si>
    <t>Kontraktmængde, 3-årig fast pris, indgået 2018</t>
  </si>
  <si>
    <t>kr pr. ton polsukker (ca. beløb oplyst fra Nordic Sugar forud for kampagnen)</t>
  </si>
  <si>
    <t>tons polsukker pr. ha</t>
  </si>
  <si>
    <t>4. Afregningstidspunkt for roerne</t>
  </si>
  <si>
    <r>
      <t xml:space="preserve">  1</t>
    </r>
    <r>
      <rPr>
        <b/>
        <vertAlign val="superscript"/>
        <sz val="12"/>
        <rFont val="Arial"/>
        <family val="2"/>
      </rPr>
      <t xml:space="preserve">) </t>
    </r>
    <r>
      <rPr>
        <sz val="12"/>
        <rFont val="Arial"/>
        <family val="2"/>
      </rPr>
      <t xml:space="preserve"> </t>
    </r>
  </si>
  <si>
    <r>
      <rPr>
        <b/>
        <vertAlign val="superscript"/>
        <sz val="12"/>
        <rFont val="Arial"/>
        <family val="2"/>
      </rPr>
      <t>2)</t>
    </r>
    <r>
      <rPr>
        <sz val="12"/>
        <rFont val="Arial"/>
        <family val="2"/>
      </rPr>
      <t xml:space="preserve"> Acontobetalingen er som udgangspunkt i kontrakten fastsat ud fra et gns. udbytte på 6,4 tons polsukker pr. ha. Indtast her udbyttet aftalt individuelt med Nordic Sugar (indsæt 6,4 tons hvis ikke andet aftalt).</t>
    </r>
  </si>
  <si>
    <t>Se note</t>
  </si>
  <si>
    <t>Tons polsukker, som man har modtaget acontobetaling til</t>
  </si>
  <si>
    <t>Kalkuler for økologiske sukkerroer 2020</t>
  </si>
  <si>
    <t>Kalkule
2020</t>
  </si>
  <si>
    <t>Kontraktmængde, 3-årig kontrakt med fast pris, indgået 2020 (163,60 kr + økotillæg pr. ton 16 % roer)</t>
  </si>
  <si>
    <t>Kontraktmængde, 1-årig kontrakt med fast pris, indgået 2020 (157,13 kr + økotillæg pr. ton 16 % roer)</t>
  </si>
  <si>
    <r>
      <rPr>
        <b/>
        <vertAlign val="superscript"/>
        <sz val="12"/>
        <rFont val="Arial"/>
        <family val="2"/>
      </rPr>
      <t>1)</t>
    </r>
    <r>
      <rPr>
        <sz val="12"/>
        <rFont val="Arial"/>
        <family val="2"/>
      </rPr>
      <t xml:space="preserve"> Produktion af overskudsroer over 130 % - Nordic Sugar har oplyst, at alle overskudsroer i 2020 afregnes til samme pris som kontraktroer.</t>
    </r>
  </si>
  <si>
    <t>1 år, fast pris
indgået 2020</t>
  </si>
  <si>
    <t>3 år, fast pris
indgået 2020</t>
  </si>
  <si>
    <t>Logistikpræmie</t>
  </si>
  <si>
    <t>Beregnes automatisk ud fra den indtastede fragtafstand til fabrik (satser fremgår af Brancheaftalen)</t>
  </si>
  <si>
    <t>Kontraktmængde, 1-årig fast pris, indgået 2020</t>
  </si>
  <si>
    <t>Kontraktmængde, 3-årig fast pris, indgået 2020</t>
  </si>
  <si>
    <t>Aconto betaling kontraktroer: 1-årig fast, indgået 2020</t>
  </si>
  <si>
    <t>Aconto betaling kontraktroer: 3-årig fast, indgået 2020</t>
  </si>
  <si>
    <t>I alt afregning i aconto</t>
  </si>
  <si>
    <t>2020 fragtsatser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</si>
</sst>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 yyyy"/>
    <numFmt numFmtId="166" formatCode="#,##0.0"/>
    <numFmt numFmtId="167" formatCode="[$-406]d\.\ mmmm\ yyyy;@"/>
  </numFmts>
  <fonts count="24"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9" tint="0.39997558519241921"/>
        <bgColor indexed="64"/>
      </patternFill>
    </fill>
  </fills>
  <borders count="38">
    <border>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85">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0" fontId="10" fillId="0" borderId="0" xfId="0" applyFont="1"/>
    <xf numFmtId="0" fontId="2" fillId="0" borderId="1" xfId="0" applyFont="1" applyBorder="1"/>
    <xf numFmtId="3" fontId="2" fillId="2" borderId="2" xfId="0" applyNumberFormat="1" applyFont="1" applyFill="1" applyBorder="1"/>
    <xf numFmtId="3" fontId="2" fillId="2" borderId="4" xfId="0" applyNumberFormat="1" applyFont="1" applyFill="1" applyBorder="1"/>
    <xf numFmtId="0" fontId="12" fillId="0" borderId="0" xfId="0" applyFont="1"/>
    <xf numFmtId="0" fontId="8" fillId="0" borderId="0" xfId="0" applyFont="1"/>
    <xf numFmtId="3" fontId="2" fillId="0" borderId="0" xfId="0" applyNumberFormat="1" applyFont="1"/>
    <xf numFmtId="2" fontId="2" fillId="0" borderId="0" xfId="0" applyNumberFormat="1" applyFont="1"/>
    <xf numFmtId="3" fontId="10" fillId="3" borderId="14" xfId="0" applyNumberFormat="1" applyFont="1" applyFill="1" applyBorder="1"/>
    <xf numFmtId="3" fontId="10" fillId="0" borderId="0" xfId="0" applyNumberFormat="1" applyFont="1"/>
    <xf numFmtId="166" fontId="10" fillId="0" borderId="0" xfId="0" applyNumberFormat="1" applyFont="1"/>
    <xf numFmtId="3" fontId="2" fillId="2" borderId="14" xfId="0" applyNumberFormat="1" applyFont="1" applyFill="1" applyBorder="1"/>
    <xf numFmtId="0" fontId="2" fillId="0" borderId="0" xfId="0" applyFont="1" applyFill="1"/>
    <xf numFmtId="3" fontId="12" fillId="0" borderId="0" xfId="0" applyNumberFormat="1" applyFont="1"/>
    <xf numFmtId="3" fontId="10" fillId="0" borderId="0" xfId="0" applyNumberFormat="1" applyFont="1" applyFill="1" applyBorder="1"/>
    <xf numFmtId="0" fontId="13" fillId="0" borderId="0" xfId="0" applyFont="1"/>
    <xf numFmtId="0" fontId="10" fillId="0" borderId="1" xfId="0" applyFont="1" applyBorder="1"/>
    <xf numFmtId="3" fontId="10" fillId="0" borderId="0" xfId="0" applyNumberFormat="1" applyFont="1" applyBorder="1"/>
    <xf numFmtId="0" fontId="12" fillId="0" borderId="0" xfId="0" applyFont="1" applyBorder="1"/>
    <xf numFmtId="0" fontId="10" fillId="0" borderId="15"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0" fillId="0" borderId="0" xfId="0" applyNumberFormat="1" applyFont="1" applyBorder="1"/>
    <xf numFmtId="3" fontId="10" fillId="0" borderId="0" xfId="0" quotePrefix="1" applyNumberFormat="1" applyFont="1" applyBorder="1"/>
    <xf numFmtId="3" fontId="10" fillId="0" borderId="15" xfId="0" applyNumberFormat="1" applyFont="1" applyBorder="1"/>
    <xf numFmtId="0" fontId="10" fillId="0" borderId="0" xfId="0" applyFont="1" applyBorder="1"/>
    <xf numFmtId="0" fontId="13"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3" fillId="0" borderId="0" xfId="0" applyFont="1" applyFill="1" applyBorder="1"/>
    <xf numFmtId="0" fontId="2" fillId="0" borderId="0" xfId="0" applyFont="1" applyFill="1" applyBorder="1"/>
    <xf numFmtId="0" fontId="2" fillId="0" borderId="3" xfId="0" applyFont="1" applyBorder="1"/>
    <xf numFmtId="3" fontId="10" fillId="0" borderId="12" xfId="0" applyNumberFormat="1" applyFont="1" applyBorder="1"/>
    <xf numFmtId="0" fontId="12" fillId="0" borderId="12" xfId="0" applyFont="1" applyBorder="1"/>
    <xf numFmtId="0" fontId="10" fillId="0" borderId="12" xfId="0" applyFont="1" applyBorder="1"/>
    <xf numFmtId="4" fontId="2" fillId="2" borderId="16" xfId="0" applyNumberFormat="1" applyFont="1" applyFill="1" applyBorder="1"/>
    <xf numFmtId="3" fontId="10" fillId="0" borderId="6" xfId="0" applyNumberFormat="1" applyFont="1" applyBorder="1"/>
    <xf numFmtId="0" fontId="2" fillId="0" borderId="8" xfId="0" applyFont="1" applyBorder="1"/>
    <xf numFmtId="3" fontId="2" fillId="2" borderId="17" xfId="0" applyNumberFormat="1" applyFont="1" applyFill="1" applyBorder="1"/>
    <xf numFmtId="0" fontId="0" fillId="0" borderId="0" xfId="0" applyBorder="1"/>
    <xf numFmtId="2" fontId="1" fillId="0" borderId="0" xfId="0" applyNumberFormat="1" applyFont="1" applyFill="1"/>
    <xf numFmtId="0" fontId="2" fillId="0" borderId="3" xfId="0" applyFont="1" applyFill="1" applyBorder="1"/>
    <xf numFmtId="3" fontId="2" fillId="2" borderId="19" xfId="0" applyNumberFormat="1" applyFont="1" applyFill="1" applyBorder="1"/>
    <xf numFmtId="0" fontId="5" fillId="0" borderId="0" xfId="0" applyFont="1" applyFill="1"/>
    <xf numFmtId="2" fontId="14"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20" xfId="0" applyNumberFormat="1" applyFont="1" applyFill="1" applyBorder="1"/>
    <xf numFmtId="0" fontId="11" fillId="0" borderId="0" xfId="0" applyFont="1"/>
    <xf numFmtId="3" fontId="13" fillId="0" borderId="0" xfId="0" applyNumberFormat="1" applyFont="1"/>
    <xf numFmtId="0" fontId="12" fillId="0" borderId="0" xfId="0" applyFont="1" applyFill="1" applyBorder="1"/>
    <xf numFmtId="0" fontId="2" fillId="0" borderId="20" xfId="0" applyFont="1" applyFill="1" applyBorder="1" applyAlignment="1">
      <alignment horizontal="center"/>
    </xf>
    <xf numFmtId="0" fontId="10" fillId="0" borderId="1" xfId="0" applyFont="1" applyFill="1" applyBorder="1"/>
    <xf numFmtId="0" fontId="10" fillId="0" borderId="3" xfId="0" applyFont="1" applyBorder="1"/>
    <xf numFmtId="0" fontId="10" fillId="0" borderId="0" xfId="0" applyFont="1" applyFill="1" applyBorder="1"/>
    <xf numFmtId="2" fontId="13" fillId="3" borderId="20" xfId="0" applyNumberFormat="1" applyFont="1" applyFill="1" applyBorder="1"/>
    <xf numFmtId="0" fontId="13" fillId="0" borderId="0" xfId="0" applyFont="1" applyBorder="1" applyAlignment="1">
      <alignment horizontal="right"/>
    </xf>
    <xf numFmtId="3" fontId="2" fillId="0" borderId="15" xfId="0" applyNumberFormat="1" applyFont="1" applyFill="1" applyBorder="1"/>
    <xf numFmtId="3" fontId="2" fillId="0" borderId="20"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1" xfId="0" applyFont="1" applyBorder="1" applyAlignment="1">
      <alignment horizontal="right"/>
    </xf>
    <xf numFmtId="0" fontId="12" fillId="2" borderId="14" xfId="0" applyFont="1" applyFill="1" applyBorder="1"/>
    <xf numFmtId="3" fontId="12" fillId="2" borderId="14" xfId="0" applyNumberFormat="1" applyFont="1" applyFill="1" applyBorder="1" applyAlignment="1">
      <alignment horizontal="center"/>
    </xf>
    <xf numFmtId="0" fontId="2" fillId="0" borderId="22" xfId="0" applyFont="1" applyBorder="1" applyAlignment="1">
      <alignment horizontal="right"/>
    </xf>
    <xf numFmtId="0" fontId="2" fillId="0" borderId="10" xfId="0" applyFont="1" applyFill="1" applyBorder="1" applyAlignment="1">
      <alignment horizontal="right"/>
    </xf>
    <xf numFmtId="4" fontId="2" fillId="2" borderId="11" xfId="0" applyNumberFormat="1" applyFont="1" applyFill="1" applyBorder="1"/>
    <xf numFmtId="0" fontId="10" fillId="0" borderId="0" xfId="0" applyFont="1" applyBorder="1" applyAlignment="1">
      <alignment horizontal="right"/>
    </xf>
    <xf numFmtId="0" fontId="3" fillId="0" borderId="1" xfId="0" applyFont="1" applyBorder="1"/>
    <xf numFmtId="0" fontId="2" fillId="0" borderId="9" xfId="0" applyFont="1" applyFill="1" applyBorder="1" applyAlignment="1">
      <alignment horizontal="center"/>
    </xf>
    <xf numFmtId="164" fontId="15" fillId="0" borderId="12" xfId="0" applyNumberFormat="1" applyFont="1" applyBorder="1"/>
    <xf numFmtId="0" fontId="10" fillId="0" borderId="26" xfId="0" applyFont="1" applyFill="1" applyBorder="1"/>
    <xf numFmtId="167" fontId="1" fillId="0" borderId="0" xfId="0" applyNumberFormat="1" applyFont="1" applyAlignment="1"/>
    <xf numFmtId="0" fontId="15" fillId="0" borderId="0" xfId="0" applyFont="1"/>
    <xf numFmtId="0" fontId="10" fillId="6" borderId="0" xfId="0" applyFont="1" applyFill="1"/>
    <xf numFmtId="3" fontId="10" fillId="6" borderId="0" xfId="0" applyNumberFormat="1" applyFont="1" applyFill="1"/>
    <xf numFmtId="0" fontId="12" fillId="6" borderId="0" xfId="0" applyFont="1" applyFill="1"/>
    <xf numFmtId="4" fontId="10" fillId="2" borderId="23" xfId="0" applyNumberFormat="1" applyFont="1" applyFill="1" applyBorder="1"/>
    <xf numFmtId="4" fontId="10" fillId="2" borderId="24" xfId="0" applyNumberFormat="1" applyFont="1" applyFill="1" applyBorder="1"/>
    <xf numFmtId="0" fontId="19" fillId="0" borderId="0" xfId="0" applyFont="1"/>
    <xf numFmtId="0" fontId="5" fillId="5" borderId="0" xfId="0" applyFont="1" applyFill="1"/>
    <xf numFmtId="0" fontId="3" fillId="5" borderId="0" xfId="0" applyFont="1" applyFill="1"/>
    <xf numFmtId="2" fontId="18"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3" fontId="2" fillId="2" borderId="31" xfId="0" applyNumberFormat="1" applyFont="1" applyFill="1" applyBorder="1"/>
    <xf numFmtId="2" fontId="10" fillId="2" borderId="32" xfId="0" applyNumberFormat="1" applyFont="1" applyFill="1" applyBorder="1"/>
    <xf numFmtId="2" fontId="10" fillId="2" borderId="11" xfId="0" applyNumberFormat="1" applyFont="1" applyFill="1" applyBorder="1"/>
    <xf numFmtId="2" fontId="2" fillId="2" borderId="20" xfId="0" applyNumberFormat="1" applyFont="1" applyFill="1" applyBorder="1" applyAlignment="1">
      <alignment horizontal="right"/>
    </xf>
    <xf numFmtId="1" fontId="13" fillId="3" borderId="20" xfId="0" applyNumberFormat="1" applyFont="1" applyFill="1" applyBorder="1"/>
    <xf numFmtId="0" fontId="2" fillId="0" borderId="25" xfId="0" applyFont="1" applyFill="1" applyBorder="1"/>
    <xf numFmtId="0" fontId="11" fillId="4" borderId="26" xfId="0" applyFont="1" applyFill="1" applyBorder="1"/>
    <xf numFmtId="0" fontId="8" fillId="0" borderId="26" xfId="0" applyFont="1" applyBorder="1"/>
    <xf numFmtId="4" fontId="10" fillId="0" borderId="10" xfId="0" applyNumberFormat="1" applyFont="1" applyBorder="1"/>
    <xf numFmtId="0" fontId="2" fillId="0" borderId="7" xfId="0" applyFont="1" applyFill="1" applyBorder="1"/>
    <xf numFmtId="3" fontId="2" fillId="0" borderId="2" xfId="0" applyNumberFormat="1" applyFont="1" applyFill="1" applyBorder="1"/>
    <xf numFmtId="2" fontId="13" fillId="2" borderId="20" xfId="0" applyNumberFormat="1" applyFont="1" applyFill="1" applyBorder="1"/>
    <xf numFmtId="0" fontId="11" fillId="4" borderId="25" xfId="0" applyFont="1" applyFill="1" applyBorder="1" applyAlignment="1">
      <alignment wrapText="1"/>
    </xf>
    <xf numFmtId="0" fontId="11" fillId="4" borderId="28" xfId="0" applyFont="1" applyFill="1" applyBorder="1" applyAlignment="1"/>
    <xf numFmtId="0" fontId="11" fillId="4" borderId="29" xfId="0" applyFont="1" applyFill="1" applyBorder="1" applyAlignment="1"/>
    <xf numFmtId="164" fontId="12" fillId="0" borderId="6" xfId="0" applyNumberFormat="1" applyFont="1" applyFill="1" applyBorder="1"/>
    <xf numFmtId="0" fontId="1" fillId="0" borderId="0" xfId="0" applyFont="1" applyFill="1" applyAlignment="1">
      <alignment horizontal="right"/>
    </xf>
    <xf numFmtId="0" fontId="7" fillId="0" borderId="0" xfId="0" quotePrefix="1" applyFont="1" applyFill="1"/>
    <xf numFmtId="0" fontId="12" fillId="0" borderId="26" xfId="0" applyFont="1" applyBorder="1"/>
    <xf numFmtId="164" fontId="12" fillId="0" borderId="5" xfId="0" applyNumberFormat="1" applyFont="1" applyFill="1" applyBorder="1"/>
    <xf numFmtId="3" fontId="13" fillId="2" borderId="13" xfId="0" applyNumberFormat="1" applyFont="1" applyFill="1" applyBorder="1"/>
    <xf numFmtId="164" fontId="12" fillId="0" borderId="30" xfId="0" applyNumberFormat="1" applyFont="1" applyBorder="1"/>
    <xf numFmtId="0" fontId="12" fillId="0" borderId="15" xfId="0" applyFont="1" applyBorder="1"/>
    <xf numFmtId="164" fontId="15" fillId="0" borderId="6" xfId="0" applyNumberFormat="1" applyFont="1" applyBorder="1"/>
    <xf numFmtId="0" fontId="21" fillId="0" borderId="0" xfId="0" applyFont="1"/>
    <xf numFmtId="165" fontId="2" fillId="0" borderId="0" xfId="0" applyNumberFormat="1" applyFont="1" applyAlignment="1">
      <alignment horizontal="right"/>
    </xf>
    <xf numFmtId="3" fontId="13" fillId="2" borderId="28" xfId="0" applyNumberFormat="1" applyFont="1" applyFill="1" applyBorder="1"/>
    <xf numFmtId="0" fontId="2" fillId="0" borderId="0" xfId="0" applyFont="1" applyFill="1" applyAlignment="1">
      <alignment horizontal="right"/>
    </xf>
    <xf numFmtId="167" fontId="2" fillId="0" borderId="0" xfId="0" applyNumberFormat="1" applyFont="1" applyFill="1" applyAlignment="1">
      <alignment horizontal="center"/>
    </xf>
    <xf numFmtId="0" fontId="22" fillId="0" borderId="0" xfId="0" applyFont="1"/>
    <xf numFmtId="0" fontId="20" fillId="0" borderId="0" xfId="0" applyFont="1"/>
    <xf numFmtId="0" fontId="2" fillId="0" borderId="33" xfId="0" applyFont="1" applyBorder="1" applyAlignment="1">
      <alignment horizontal="right"/>
    </xf>
    <xf numFmtId="9" fontId="10" fillId="2" borderId="28" xfId="0" applyNumberFormat="1" applyFont="1" applyFill="1" applyBorder="1"/>
    <xf numFmtId="166" fontId="10" fillId="2" borderId="27" xfId="0" applyNumberFormat="1" applyFont="1" applyFill="1" applyBorder="1"/>
    <xf numFmtId="166" fontId="10" fillId="2" borderId="17" xfId="0" applyNumberFormat="1" applyFont="1" applyFill="1" applyBorder="1"/>
    <xf numFmtId="166" fontId="10" fillId="0" borderId="8" xfId="0" applyNumberFormat="1" applyFont="1" applyFill="1" applyBorder="1"/>
    <xf numFmtId="3" fontId="10" fillId="2" borderId="34" xfId="0" applyNumberFormat="1" applyFont="1" applyFill="1" applyBorder="1"/>
    <xf numFmtId="3" fontId="10" fillId="2" borderId="27" xfId="0" applyNumberFormat="1" applyFont="1" applyFill="1" applyBorder="1"/>
    <xf numFmtId="3" fontId="10" fillId="2" borderId="17" xfId="0" applyNumberFormat="1" applyFont="1" applyFill="1" applyBorder="1"/>
    <xf numFmtId="166" fontId="2" fillId="2" borderId="8" xfId="0" applyNumberFormat="1" applyFont="1" applyFill="1" applyBorder="1"/>
    <xf numFmtId="0" fontId="10" fillId="0" borderId="1" xfId="0" quotePrefix="1" applyFont="1" applyBorder="1"/>
    <xf numFmtId="164" fontId="15" fillId="0" borderId="1" xfId="0" applyNumberFormat="1" applyFont="1" applyBorder="1"/>
    <xf numFmtId="0" fontId="10" fillId="0" borderId="10" xfId="0" applyFont="1" applyBorder="1" applyAlignment="1">
      <alignment horizontal="center"/>
    </xf>
    <xf numFmtId="0" fontId="12" fillId="0" borderId="1" xfId="0" applyFont="1" applyBorder="1"/>
    <xf numFmtId="164" fontId="12" fillId="0" borderId="1" xfId="0" applyNumberFormat="1" applyFont="1" applyBorder="1"/>
    <xf numFmtId="2" fontId="15" fillId="0" borderId="35" xfId="0" applyNumberFormat="1" applyFont="1" applyFill="1" applyBorder="1"/>
    <xf numFmtId="0" fontId="13" fillId="0" borderId="1" xfId="0" applyFont="1" applyBorder="1" applyAlignment="1">
      <alignment horizontal="right"/>
    </xf>
    <xf numFmtId="2" fontId="15" fillId="0" borderId="1" xfId="0" applyNumberFormat="1" applyFont="1" applyFill="1" applyBorder="1"/>
    <xf numFmtId="3" fontId="2" fillId="2" borderId="18" xfId="0" applyNumberFormat="1" applyFont="1" applyFill="1" applyBorder="1"/>
    <xf numFmtId="4" fontId="10" fillId="0" borderId="14" xfId="0" applyNumberFormat="1" applyFont="1" applyBorder="1"/>
    <xf numFmtId="4" fontId="10" fillId="7" borderId="7" xfId="0" applyNumberFormat="1" applyFont="1" applyFill="1" applyBorder="1"/>
    <xf numFmtId="0" fontId="2" fillId="0" borderId="36" xfId="0" applyFont="1" applyFill="1" applyBorder="1"/>
    <xf numFmtId="3" fontId="2" fillId="2" borderId="37" xfId="0" applyNumberFormat="1" applyFont="1" applyFill="1" applyBorder="1"/>
    <xf numFmtId="2" fontId="13" fillId="5" borderId="19" xfId="0" applyNumberFormat="1" applyFont="1" applyFill="1" applyBorder="1"/>
    <xf numFmtId="0" fontId="12" fillId="0" borderId="1" xfId="0" applyFont="1" applyFill="1" applyBorder="1"/>
    <xf numFmtId="0" fontId="10" fillId="0" borderId="3" xfId="0" applyFont="1" applyFill="1" applyBorder="1"/>
    <xf numFmtId="2" fontId="13" fillId="7" borderId="20" xfId="0" applyNumberFormat="1" applyFont="1" applyFill="1" applyBorder="1"/>
    <xf numFmtId="2" fontId="15" fillId="0" borderId="3" xfId="0" applyNumberFormat="1" applyFont="1" applyFill="1" applyBorder="1"/>
    <xf numFmtId="0" fontId="10" fillId="0" borderId="3" xfId="0" applyFont="1" applyFill="1" applyBorder="1" applyAlignment="1">
      <alignment wrapText="1"/>
    </xf>
    <xf numFmtId="9" fontId="10" fillId="2" borderId="13" xfId="0" applyNumberFormat="1" applyFont="1" applyFill="1" applyBorder="1"/>
    <xf numFmtId="3" fontId="13" fillId="2" borderId="6" xfId="0" applyNumberFormat="1" applyFont="1" applyFill="1" applyBorder="1"/>
    <xf numFmtId="0" fontId="10" fillId="8" borderId="3" xfId="0" applyFont="1" applyFill="1" applyBorder="1"/>
    <xf numFmtId="9" fontId="10" fillId="8" borderId="10" xfId="0" applyNumberFormat="1" applyFont="1" applyFill="1" applyBorder="1"/>
    <xf numFmtId="3" fontId="13" fillId="8" borderId="34" xfId="0" applyNumberFormat="1" applyFont="1" applyFill="1" applyBorder="1"/>
    <xf numFmtId="9" fontId="10" fillId="8" borderId="17" xfId="0" applyNumberFormat="1" applyFont="1" applyFill="1" applyBorder="1"/>
    <xf numFmtId="3" fontId="13" fillId="8" borderId="17" xfId="0" applyNumberFormat="1" applyFont="1" applyFill="1" applyBorder="1"/>
    <xf numFmtId="0" fontId="11" fillId="4" borderId="26" xfId="0" applyFont="1" applyFill="1" applyBorder="1" applyAlignment="1">
      <alignment horizontal="center"/>
    </xf>
    <xf numFmtId="0" fontId="11" fillId="4" borderId="30" xfId="0" applyFont="1" applyFill="1" applyBorder="1" applyAlignment="1">
      <alignment horizontal="center"/>
    </xf>
    <xf numFmtId="0" fontId="11" fillId="4" borderId="26" xfId="0" applyFont="1" applyFill="1" applyBorder="1" applyAlignment="1">
      <alignment horizontal="center" wrapText="1"/>
    </xf>
    <xf numFmtId="167" fontId="2" fillId="0" borderId="0" xfId="0" applyNumberFormat="1" applyFont="1" applyFill="1" applyAlignment="1">
      <alignment horizontal="center"/>
    </xf>
    <xf numFmtId="0" fontId="2" fillId="0" borderId="0" xfId="0" applyFont="1" applyFill="1" applyAlignment="1">
      <alignment horizontal="center"/>
    </xf>
    <xf numFmtId="0" fontId="6" fillId="0" borderId="26" xfId="0" applyFont="1" applyBorder="1" applyAlignment="1">
      <alignment horizontal="center"/>
    </xf>
    <xf numFmtId="0" fontId="6" fillId="0" borderId="5" xfId="0" applyFont="1" applyBorder="1" applyAlignment="1">
      <alignment horizontal="center"/>
    </xf>
    <xf numFmtId="0" fontId="6" fillId="0" borderId="30"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xf numFmtId="4" fontId="10" fillId="7" borderId="23" xfId="0" applyNumberFormat="1" applyFont="1" applyFill="1" applyBorder="1"/>
    <xf numFmtId="2" fontId="10" fillId="0" borderId="0" xfId="0" applyNumberFormat="1" applyFont="1"/>
  </cellXfs>
  <cellStyles count="1">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9526</xdr:rowOff>
    </xdr:from>
    <xdr:to>
      <xdr:col>8</xdr:col>
      <xdr:colOff>217170</xdr:colOff>
      <xdr:row>15</xdr:row>
      <xdr:rowOff>47624</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66688" y="1652589"/>
          <a:ext cx="12992576" cy="1847848"/>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Indtægten fra eventuelle overskudsroer, fra 100-130 % af kontrakten, pr. ha samt i alt</a:t>
          </a:r>
          <a:endParaRPr lang="da-DK" sz="1200" b="1" i="0" u="none" strike="noStrike" baseline="0">
            <a:solidFill>
              <a:srgbClr val="000000"/>
            </a:solidFill>
            <a:latin typeface="Arial"/>
            <a:ea typeface="+mn-ea"/>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3. Indtægten fra eventuelle overskudsroer, over 130 % af kontrakten, pr. ha samt i alt</a:t>
          </a:r>
        </a:p>
        <a:p>
          <a:pPr algn="l" rtl="0">
            <a:lnSpc>
              <a:spcPts val="1200"/>
            </a:lnSpc>
            <a:defRPr sz="1000"/>
          </a:pPr>
          <a:r>
            <a:rPr lang="da-DK" sz="1200" b="1" i="0" u="none" strike="noStrike" baseline="0">
              <a:solidFill>
                <a:srgbClr val="000000"/>
              </a:solidFill>
              <a:latin typeface="Arial"/>
              <a:cs typeface="Arial"/>
            </a:rPr>
            <a:t>4.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mængder/ beløb, kan der under alle omstændigheder kun være tale om et retningsvisende resultat.</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Enten udføres transporten af Nordic Sugar, eller man er selvkører, hvorved den udbetalte fragtsats modsvares af dyrkerens egen udgift til fragt.</a:t>
          </a:r>
        </a:p>
        <a:p>
          <a:pPr algn="l" rtl="0">
            <a:defRPr sz="1000"/>
          </a:pPr>
          <a:endParaRPr lang="da-DK" sz="1200" b="1" i="0" u="none" strike="noStrike" baseline="0">
            <a:solidFill>
              <a:srgbClr val="000000"/>
            </a:solidFill>
            <a:latin typeface="Arial"/>
            <a:cs typeface="Arial"/>
          </a:endParaRP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16</xdr:row>
      <xdr:rowOff>161925</xdr:rowOff>
    </xdr:from>
    <xdr:to>
      <xdr:col>8</xdr:col>
      <xdr:colOff>217170</xdr:colOff>
      <xdr:row>25</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0</xdr:colOff>
      <xdr:row>121</xdr:row>
      <xdr:rowOff>142875</xdr:rowOff>
    </xdr:from>
    <xdr:to>
      <xdr:col>3</xdr:col>
      <xdr:colOff>1038225</xdr:colOff>
      <xdr:row>124</xdr:row>
      <xdr:rowOff>68580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171450" y="39871650"/>
          <a:ext cx="6648450" cy="487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NB!</a:t>
          </a:r>
        </a:p>
        <a:p>
          <a:pPr algn="l" rtl="0">
            <a:defRPr sz="1000"/>
          </a:pPr>
          <a:r>
            <a:rPr lang="da-DK" sz="1200" b="1" i="0" u="none" strike="noStrike" baseline="0">
              <a:solidFill>
                <a:srgbClr val="000000"/>
              </a:solidFill>
              <a:latin typeface="Arial"/>
              <a:cs typeface="Arial"/>
            </a:rPr>
            <a:t>- Acontobetalinger gives til kontraktroer op til 100 % af kontrakten (ikke til overskudsroer).</a:t>
          </a:r>
        </a:p>
      </xdr:txBody>
    </xdr:sp>
    <xdr:clientData/>
  </xdr:twoCellAnchor>
  <xdr:twoCellAnchor>
    <xdr:from>
      <xdr:col>6</xdr:col>
      <xdr:colOff>750093</xdr:colOff>
      <xdr:row>41</xdr:row>
      <xdr:rowOff>95249</xdr:rowOff>
    </xdr:from>
    <xdr:to>
      <xdr:col>12</xdr:col>
      <xdr:colOff>750092</xdr:colOff>
      <xdr:row>49</xdr:row>
      <xdr:rowOff>0</xdr:rowOff>
    </xdr:to>
    <xdr:sp macro="" textlink="">
      <xdr:nvSpPr>
        <xdr:cNvPr id="7" name="Tekstboks 3">
          <a:extLst>
            <a:ext uri="{FF2B5EF4-FFF2-40B4-BE49-F238E27FC236}">
              <a16:creationId xmlns:a16="http://schemas.microsoft.com/office/drawing/2014/main" id="{8A0E9EAA-E658-4388-AB8D-745C9EFB27FF}"/>
            </a:ext>
          </a:extLst>
        </xdr:cNvPr>
        <xdr:cNvSpPr txBox="1"/>
      </xdr:nvSpPr>
      <xdr:spPr>
        <a:xfrm>
          <a:off x="11858624" y="9763124"/>
          <a:ext cx="5500687" cy="1714501"/>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1" i="1">
              <a:solidFill>
                <a:sysClr val="windowText" lastClr="000000"/>
              </a:solidFill>
              <a:latin typeface="Arial" panose="020B0604020202020204" pitchFamily="34" charset="0"/>
              <a:cs typeface="Arial" panose="020B0604020202020204" pitchFamily="34" charset="0"/>
            </a:rPr>
            <a:t>Som udgangspunkt i kontakten udbetales der aconto ud fra et udbytte på 6,40 tons polsukker</a:t>
          </a:r>
          <a:r>
            <a:rPr lang="da-DK" sz="1200" b="1" i="1" baseline="0">
              <a:solidFill>
                <a:sysClr val="windowText" lastClr="000000"/>
              </a:solidFill>
              <a:latin typeface="Arial" panose="020B0604020202020204" pitchFamily="34" charset="0"/>
              <a:cs typeface="Arial" panose="020B0604020202020204" pitchFamily="34" charset="0"/>
            </a:rPr>
            <a:t> pr. ha.</a:t>
          </a:r>
        </a:p>
        <a:p>
          <a:endParaRPr lang="da-DK" sz="1200" b="1" i="1" baseline="0">
            <a:solidFill>
              <a:sysClr val="windowText" lastClr="000000"/>
            </a:solidFill>
            <a:latin typeface="Arial" panose="020B0604020202020204" pitchFamily="34" charset="0"/>
            <a:cs typeface="Arial" panose="020B0604020202020204" pitchFamily="34" charset="0"/>
          </a:endParaRPr>
        </a:p>
        <a:p>
          <a:r>
            <a:rPr lang="da-DK" sz="1200" b="1" i="1" baseline="0">
              <a:solidFill>
                <a:sysClr val="windowText" lastClr="000000"/>
              </a:solidFill>
              <a:latin typeface="Arial" panose="020B0604020202020204" pitchFamily="34" charset="0"/>
              <a:cs typeface="Arial" panose="020B0604020202020204" pitchFamily="34" charset="0"/>
            </a:rPr>
            <a:t>I lighed med 2019 har det i 2020 været muligt at aftale en inviduel fastsat acontobetaling ud fra sit forventede gns.-udbytte.</a:t>
          </a:r>
        </a:p>
        <a:p>
          <a:endParaRPr lang="da-DK" sz="1200" b="1" i="1" baseline="0">
            <a:solidFill>
              <a:sysClr val="windowText" lastClr="000000"/>
            </a:solidFill>
            <a:latin typeface="Arial" panose="020B0604020202020204" pitchFamily="34" charset="0"/>
            <a:cs typeface="Arial" panose="020B0604020202020204" pitchFamily="34" charset="0"/>
          </a:endParaRPr>
        </a:p>
        <a:p>
          <a:r>
            <a:rPr lang="da-DK" sz="1200" b="1" i="1" baseline="0">
              <a:solidFill>
                <a:sysClr val="windowText" lastClr="000000"/>
              </a:solidFill>
              <a:latin typeface="Arial" panose="020B0604020202020204" pitchFamily="34" charset="0"/>
              <a:cs typeface="Arial" panose="020B0604020202020204" pitchFamily="34" charset="0"/>
            </a:rPr>
            <a:t>For at få acontobetalingen beregnet korrekt her i regnearket skal man derfor her i det gule felt indtaste den mænge polsukker, som man har fået udbetalt aconto til.</a:t>
          </a:r>
        </a:p>
        <a:p>
          <a:endParaRPr lang="da-DK" sz="1200" b="1" i="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130969</xdr:colOff>
      <xdr:row>46</xdr:row>
      <xdr:rowOff>130968</xdr:rowOff>
    </xdr:from>
    <xdr:to>
      <xdr:col>6</xdr:col>
      <xdr:colOff>654844</xdr:colOff>
      <xdr:row>48</xdr:row>
      <xdr:rowOff>142875</xdr:rowOff>
    </xdr:to>
    <xdr:cxnSp macro="">
      <xdr:nvCxnSpPr>
        <xdr:cNvPr id="3" name="Lige pilforbindelse 2">
          <a:extLst>
            <a:ext uri="{FF2B5EF4-FFF2-40B4-BE49-F238E27FC236}">
              <a16:creationId xmlns:a16="http://schemas.microsoft.com/office/drawing/2014/main" id="{9D557E21-ABF0-4542-9183-E32E71258EBD}"/>
            </a:ext>
          </a:extLst>
        </xdr:cNvPr>
        <xdr:cNvCxnSpPr/>
      </xdr:nvCxnSpPr>
      <xdr:spPr>
        <a:xfrm flipH="1">
          <a:off x="9322594" y="10882312"/>
          <a:ext cx="2440781" cy="488157"/>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0</xdr:colOff>
      <xdr:row>112</xdr:row>
      <xdr:rowOff>0</xdr:rowOff>
    </xdr:from>
    <xdr:to>
      <xdr:col>10</xdr:col>
      <xdr:colOff>714375</xdr:colOff>
      <xdr:row>115</xdr:row>
      <xdr:rowOff>130969</xdr:rowOff>
    </xdr:to>
    <xdr:sp macro="" textlink="">
      <xdr:nvSpPr>
        <xdr:cNvPr id="9" name="Tekstboks 3">
          <a:extLst>
            <a:ext uri="{FF2B5EF4-FFF2-40B4-BE49-F238E27FC236}">
              <a16:creationId xmlns:a16="http://schemas.microsoft.com/office/drawing/2014/main" id="{56EF3652-102A-45AC-A7BD-310ADB24E5D4}"/>
            </a:ext>
          </a:extLst>
        </xdr:cNvPr>
        <xdr:cNvSpPr txBox="1"/>
      </xdr:nvSpPr>
      <xdr:spPr>
        <a:xfrm>
          <a:off x="9989344" y="25681781"/>
          <a:ext cx="5500687" cy="738188"/>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1" i="1">
              <a:solidFill>
                <a:sysClr val="windowText" lastClr="000000"/>
              </a:solidFill>
              <a:latin typeface="Arial" panose="020B0604020202020204" pitchFamily="34" charset="0"/>
              <a:cs typeface="Arial" panose="020B0604020202020204" pitchFamily="34" charset="0"/>
            </a:rPr>
            <a:t>Som følge af den </a:t>
          </a:r>
          <a:r>
            <a:rPr lang="da-DK" sz="1200" b="1" i="1" baseline="0">
              <a:solidFill>
                <a:sysClr val="windowText" lastClr="000000"/>
              </a:solidFill>
              <a:latin typeface="Arial" panose="020B0604020202020204" pitchFamily="34" charset="0"/>
              <a:cs typeface="Arial" panose="020B0604020202020204" pitchFamily="34" charset="0"/>
            </a:rPr>
            <a:t>individuelt aftalt/fastsat acontobetaling beregnes her i skemaet kun én samlet acontobetaling - dvs. ikke fordelet på et specifikt udbetalingstidspunkt i løbet af kampagnen.</a:t>
          </a:r>
        </a:p>
        <a:p>
          <a:endParaRPr lang="da-DK" sz="1200" b="1" i="1" baseline="0">
            <a:solidFill>
              <a:sysClr val="windowText" lastClr="000000"/>
            </a:solidFill>
            <a:latin typeface="Arial" panose="020B0604020202020204" pitchFamily="34" charset="0"/>
            <a:cs typeface="Arial" panose="020B0604020202020204" pitchFamily="34" charset="0"/>
          </a:endParaRPr>
        </a:p>
        <a:p>
          <a:endParaRPr lang="da-DK" sz="1200" b="1" i="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2020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M130"/>
  <sheetViews>
    <sheetView tabSelected="1" zoomScale="80" zoomScaleNormal="80" workbookViewId="0"/>
  </sheetViews>
  <sheetFormatPr defaultRowHeight="12.75" x14ac:dyDescent="0.2"/>
  <cols>
    <col min="1" max="1" width="2.5703125" customWidth="1"/>
    <col min="2" max="2" width="107.710937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7109375" customWidth="1"/>
    <col min="16" max="16" width="15.7109375" customWidth="1"/>
  </cols>
  <sheetData>
    <row r="1" spans="1:10" ht="23.25" x14ac:dyDescent="0.35">
      <c r="A1" s="67" t="s">
        <v>243</v>
      </c>
      <c r="B1" s="12"/>
      <c r="G1" s="123"/>
      <c r="H1" s="176"/>
      <c r="I1" s="176"/>
      <c r="J1" s="92"/>
    </row>
    <row r="2" spans="1:10" ht="20.25" x14ac:dyDescent="0.3">
      <c r="A2" s="136" t="s">
        <v>219</v>
      </c>
      <c r="B2" s="1"/>
      <c r="D2" s="14"/>
      <c r="E2" s="14"/>
      <c r="F2" s="14"/>
      <c r="G2" s="134"/>
      <c r="H2" s="176">
        <v>44155</v>
      </c>
      <c r="I2" s="176"/>
      <c r="J2" s="92"/>
    </row>
    <row r="3" spans="1:10" ht="15.75" x14ac:dyDescent="0.25">
      <c r="A3" s="137" t="s">
        <v>218</v>
      </c>
      <c r="B3" s="2"/>
      <c r="D3" s="14"/>
      <c r="E3" s="14"/>
      <c r="F3" s="14"/>
      <c r="G3" s="134"/>
      <c r="H3" s="135"/>
      <c r="I3" s="135"/>
      <c r="J3" s="92"/>
    </row>
    <row r="4" spans="1:10" ht="15.75" x14ac:dyDescent="0.25">
      <c r="A4" s="131"/>
      <c r="B4" s="1"/>
      <c r="D4" s="177"/>
      <c r="E4" s="177"/>
      <c r="F4" s="177"/>
      <c r="G4" s="177"/>
      <c r="H4" s="177"/>
      <c r="I4" s="177"/>
      <c r="J4" s="92"/>
    </row>
    <row r="5" spans="1:10" ht="18" x14ac:dyDescent="0.25">
      <c r="A5" s="78" t="s">
        <v>199</v>
      </c>
      <c r="G5" s="18"/>
      <c r="H5" s="24"/>
      <c r="I5" s="132" t="s">
        <v>169</v>
      </c>
    </row>
    <row r="6" spans="1:10" ht="18" x14ac:dyDescent="0.25">
      <c r="A6" s="78" t="s">
        <v>197</v>
      </c>
      <c r="G6" s="18"/>
      <c r="H6" s="24"/>
      <c r="I6" s="132" t="s">
        <v>170</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1:8" s="6" customFormat="1" ht="18" x14ac:dyDescent="0.25">
      <c r="H17" s="5"/>
    </row>
    <row r="18" spans="1:8" s="6" customFormat="1" ht="18" x14ac:dyDescent="0.25">
      <c r="H18" s="5"/>
    </row>
    <row r="19" spans="1:8" s="6" customFormat="1" ht="18" x14ac:dyDescent="0.25">
      <c r="H19" s="5"/>
    </row>
    <row r="20" spans="1:8" s="6" customFormat="1" ht="18" x14ac:dyDescent="0.25">
      <c r="H20" s="5"/>
    </row>
    <row r="21" spans="1:8" s="6" customFormat="1" ht="18" x14ac:dyDescent="0.25">
      <c r="H21" s="5"/>
    </row>
    <row r="22" spans="1:8" s="6" customFormat="1" ht="18" x14ac:dyDescent="0.25">
      <c r="H22" s="5"/>
    </row>
    <row r="23" spans="1:8" s="6" customFormat="1" ht="18" x14ac:dyDescent="0.25">
      <c r="B23" s="80"/>
      <c r="H23" s="5"/>
    </row>
    <row r="24" spans="1:8" s="6" customFormat="1" ht="18" x14ac:dyDescent="0.25">
      <c r="B24" s="2"/>
      <c r="H24" s="5"/>
    </row>
    <row r="25" spans="1:8" s="6" customFormat="1" ht="18" x14ac:dyDescent="0.25">
      <c r="B25" s="79"/>
      <c r="H25" s="5"/>
    </row>
    <row r="26" spans="1:8" s="6" customFormat="1" ht="18" x14ac:dyDescent="0.25">
      <c r="B26" s="124"/>
      <c r="H26" s="5"/>
    </row>
    <row r="27" spans="1:8" s="6" customFormat="1" ht="18" x14ac:dyDescent="0.25">
      <c r="B27" s="79"/>
      <c r="H27" s="5"/>
    </row>
    <row r="28" spans="1:8" ht="13.5" thickBot="1" x14ac:dyDescent="0.25">
      <c r="H28" s="10"/>
    </row>
    <row r="29" spans="1:8" ht="46.15" customHeight="1" x14ac:dyDescent="0.35">
      <c r="A29" s="9"/>
      <c r="B29" s="113" t="s">
        <v>175</v>
      </c>
      <c r="C29" s="175" t="s">
        <v>244</v>
      </c>
      <c r="D29" s="174"/>
      <c r="F29" s="10"/>
      <c r="H29"/>
    </row>
    <row r="30" spans="1:8" ht="18.75" customHeight="1" x14ac:dyDescent="0.25">
      <c r="A30" s="2"/>
      <c r="B30" s="88"/>
      <c r="C30" s="149" t="s">
        <v>228</v>
      </c>
      <c r="D30" s="70" t="s">
        <v>11</v>
      </c>
      <c r="H30"/>
    </row>
    <row r="31" spans="1:8" ht="18.75" customHeight="1" x14ac:dyDescent="0.25">
      <c r="B31" s="150" t="s">
        <v>13</v>
      </c>
      <c r="C31" s="150"/>
      <c r="D31" s="74">
        <v>0</v>
      </c>
      <c r="E31" s="22" t="s">
        <v>9</v>
      </c>
      <c r="F31" s="22"/>
      <c r="H31"/>
    </row>
    <row r="32" spans="1:8" s="7" customFormat="1" ht="18.75" x14ac:dyDescent="0.25">
      <c r="B32" s="150" t="s">
        <v>177</v>
      </c>
      <c r="C32" s="148"/>
      <c r="D32" s="74">
        <v>0</v>
      </c>
      <c r="E32" s="18" t="s">
        <v>15</v>
      </c>
      <c r="F32" s="22"/>
      <c r="G32" s="4"/>
    </row>
    <row r="33" spans="1:8" ht="18.75" x14ac:dyDescent="0.25">
      <c r="B33" s="150" t="s">
        <v>178</v>
      </c>
      <c r="C33" s="148"/>
      <c r="D33" s="74">
        <v>0</v>
      </c>
      <c r="E33" s="22" t="s">
        <v>1</v>
      </c>
      <c r="F33" s="22"/>
      <c r="H33"/>
    </row>
    <row r="34" spans="1:8" ht="18.75" x14ac:dyDescent="0.25">
      <c r="B34" s="150" t="s">
        <v>179</v>
      </c>
      <c r="C34" s="148"/>
      <c r="D34" s="118" t="e">
        <f>(D32/D33)*100</f>
        <v>#DIV/0!</v>
      </c>
      <c r="E34" s="22" t="s">
        <v>14</v>
      </c>
      <c r="F34" s="22"/>
      <c r="G34" s="4"/>
      <c r="H34"/>
    </row>
    <row r="35" spans="1:8" s="7" customFormat="1" ht="15.75" x14ac:dyDescent="0.25">
      <c r="B35" s="150" t="s">
        <v>180</v>
      </c>
      <c r="C35" s="151"/>
      <c r="D35" s="118" t="e">
        <f>D31*D34</f>
        <v>#DIV/0!</v>
      </c>
      <c r="E35" s="22" t="s">
        <v>14</v>
      </c>
      <c r="F35" s="22"/>
    </row>
    <row r="36" spans="1:8" s="7" customFormat="1" ht="15.75" x14ac:dyDescent="0.25">
      <c r="B36" s="150" t="s">
        <v>181</v>
      </c>
      <c r="C36" s="151"/>
      <c r="D36" s="118" t="e">
        <f>D35*(100/D44)</f>
        <v>#DIV/0!</v>
      </c>
      <c r="E36" s="22" t="s">
        <v>14</v>
      </c>
      <c r="F36" s="22"/>
    </row>
    <row r="37" spans="1:8" s="7" customFormat="1" ht="15.75" x14ac:dyDescent="0.25">
      <c r="B37" s="150" t="s">
        <v>182</v>
      </c>
      <c r="C37" s="151"/>
      <c r="D37" s="118">
        <f>D31*D32</f>
        <v>0</v>
      </c>
      <c r="E37" s="22" t="s">
        <v>15</v>
      </c>
      <c r="F37" s="68"/>
    </row>
    <row r="38" spans="1:8" ht="18.75" customHeight="1" x14ac:dyDescent="0.25">
      <c r="A38" s="2"/>
      <c r="B38" s="147" t="s">
        <v>246</v>
      </c>
      <c r="C38" s="152"/>
      <c r="D38" s="74">
        <v>0</v>
      </c>
      <c r="E38" s="22" t="s">
        <v>15</v>
      </c>
      <c r="F38" s="22"/>
      <c r="H38"/>
    </row>
    <row r="39" spans="1:8" ht="18.75" customHeight="1" x14ac:dyDescent="0.25">
      <c r="A39" s="2"/>
      <c r="B39" s="147" t="s">
        <v>245</v>
      </c>
      <c r="C39" s="152"/>
      <c r="D39" s="74">
        <v>0</v>
      </c>
      <c r="E39" s="22" t="s">
        <v>15</v>
      </c>
      <c r="F39" s="22"/>
      <c r="H39"/>
    </row>
    <row r="40" spans="1:8" ht="18.75" customHeight="1" x14ac:dyDescent="0.25">
      <c r="A40" s="2"/>
      <c r="B40" s="147" t="s">
        <v>224</v>
      </c>
      <c r="C40" s="152"/>
      <c r="D40" s="74">
        <v>0</v>
      </c>
      <c r="E40" s="22" t="s">
        <v>15</v>
      </c>
      <c r="F40" s="22"/>
      <c r="H40"/>
    </row>
    <row r="41" spans="1:8" ht="18.75" customHeight="1" x14ac:dyDescent="0.25">
      <c r="A41" s="2"/>
      <c r="B41" s="147" t="s">
        <v>225</v>
      </c>
      <c r="C41" s="152"/>
      <c r="D41" s="74">
        <v>0</v>
      </c>
      <c r="E41" s="22" t="s">
        <v>15</v>
      </c>
      <c r="F41" s="22"/>
      <c r="H41"/>
    </row>
    <row r="42" spans="1:8" ht="18.75" customHeight="1" x14ac:dyDescent="0.25">
      <c r="A42" s="2"/>
      <c r="B42" s="34" t="s">
        <v>202</v>
      </c>
      <c r="C42" s="153"/>
      <c r="D42" s="118">
        <f>SUM(D38:D41)</f>
        <v>0</v>
      </c>
      <c r="E42" s="22" t="s">
        <v>15</v>
      </c>
      <c r="F42" s="22"/>
      <c r="H42"/>
    </row>
    <row r="43" spans="1:8" s="7" customFormat="1" ht="15.75" x14ac:dyDescent="0.25">
      <c r="B43" s="150" t="s">
        <v>183</v>
      </c>
      <c r="C43" s="151"/>
      <c r="D43" s="118" t="e">
        <f>(D37/D42)*100</f>
        <v>#DIV/0!</v>
      </c>
      <c r="E43" s="69" t="s">
        <v>1</v>
      </c>
      <c r="F43" s="68"/>
      <c r="H43"/>
    </row>
    <row r="44" spans="1:8" s="7" customFormat="1" ht="18.75" x14ac:dyDescent="0.25">
      <c r="B44" s="161" t="s">
        <v>12</v>
      </c>
      <c r="C44" s="148"/>
      <c r="D44" s="74">
        <v>0</v>
      </c>
      <c r="E44" s="69" t="s">
        <v>1</v>
      </c>
      <c r="F44" s="68"/>
      <c r="H44" s="99"/>
    </row>
    <row r="45" spans="1:8" s="7" customFormat="1" ht="15.75" x14ac:dyDescent="0.25">
      <c r="B45" s="71" t="s">
        <v>204</v>
      </c>
      <c r="C45" s="151"/>
      <c r="D45" s="111">
        <v>1</v>
      </c>
      <c r="E45" s="69" t="s">
        <v>173</v>
      </c>
      <c r="F45" s="68"/>
      <c r="H45"/>
    </row>
    <row r="46" spans="1:8" ht="15.75" x14ac:dyDescent="0.25">
      <c r="A46" s="58"/>
      <c r="B46" s="34" t="s">
        <v>205</v>
      </c>
      <c r="C46" s="34"/>
      <c r="D46" s="110">
        <f>IF(D45&lt;=300,(LOOKUP(D45,Fragtsatser!A5:A304,Fragtsatser!B5:B304)),"-")</f>
        <v>11</v>
      </c>
      <c r="E46" s="18" t="s">
        <v>210</v>
      </c>
      <c r="H46"/>
    </row>
    <row r="47" spans="1:8" s="7" customFormat="1" ht="18.75" x14ac:dyDescent="0.25">
      <c r="B47" s="71" t="s">
        <v>203</v>
      </c>
      <c r="C47" s="154" t="s">
        <v>239</v>
      </c>
      <c r="D47" s="110" t="s">
        <v>241</v>
      </c>
      <c r="E47" s="69" t="s">
        <v>172</v>
      </c>
      <c r="F47" s="68"/>
    </row>
    <row r="48" spans="1:8" s="7" customFormat="1" ht="18.75" x14ac:dyDescent="0.25">
      <c r="B48" s="71" t="s">
        <v>226</v>
      </c>
      <c r="C48" s="148"/>
      <c r="D48" s="163">
        <v>22.35</v>
      </c>
      <c r="E48" s="69" t="s">
        <v>172</v>
      </c>
      <c r="F48" s="68"/>
      <c r="H48" s="43"/>
    </row>
    <row r="49" spans="1:13" s="7" customFormat="1" ht="19.5" thickBot="1" x14ac:dyDescent="0.3">
      <c r="B49" s="168" t="s">
        <v>242</v>
      </c>
      <c r="C49" s="164" t="s">
        <v>227</v>
      </c>
      <c r="D49" s="160">
        <v>0</v>
      </c>
      <c r="E49" s="73" t="s">
        <v>237</v>
      </c>
      <c r="F49" s="68"/>
      <c r="I49" s="43"/>
    </row>
    <row r="50" spans="1:13" s="62" customFormat="1" ht="6.75" customHeight="1" x14ac:dyDescent="0.2">
      <c r="B50" s="15"/>
      <c r="C50" s="63"/>
      <c r="D50" s="64"/>
      <c r="E50" s="63"/>
      <c r="F50" s="64"/>
      <c r="G50" s="15"/>
      <c r="H50" s="17"/>
    </row>
    <row r="52" spans="1:13" ht="18.75" x14ac:dyDescent="0.25">
      <c r="B52" s="18" t="s">
        <v>247</v>
      </c>
      <c r="C52" s="7"/>
      <c r="E52" s="7"/>
      <c r="H52"/>
    </row>
    <row r="53" spans="1:13" ht="18.75" x14ac:dyDescent="0.25">
      <c r="B53" s="18" t="s">
        <v>240</v>
      </c>
      <c r="C53" s="7"/>
      <c r="E53" s="7"/>
      <c r="H53"/>
    </row>
    <row r="54" spans="1:13" ht="9" customHeight="1" x14ac:dyDescent="0.2">
      <c r="B54" s="93"/>
      <c r="C54" s="7"/>
      <c r="E54" s="7"/>
      <c r="H54"/>
    </row>
    <row r="55" spans="1:13" ht="18" x14ac:dyDescent="0.2">
      <c r="B55" s="93"/>
      <c r="C55" s="7"/>
      <c r="E55" s="7"/>
      <c r="H55"/>
    </row>
    <row r="56" spans="1:13" s="3" customFormat="1" ht="7.5" customHeight="1" x14ac:dyDescent="0.2">
      <c r="B56" s="100"/>
      <c r="C56" s="100"/>
      <c r="D56" s="101"/>
      <c r="E56" s="100"/>
      <c r="F56" s="101"/>
      <c r="G56" s="101"/>
      <c r="H56" s="101"/>
    </row>
    <row r="57" spans="1:13" s="3" customFormat="1" ht="20.25" x14ac:dyDescent="0.3">
      <c r="B57" s="102" t="e">
        <f>IF(Leveringsplan!A168&lt;-2,"Leveringsplanen for 2020 (gul faneark) er ikke udfyldt som den skal - herved er beregningerne for 2020 ikke korrekte!",IF(Leveringsplan!A168&gt;2,"Leveringsplanen for 2020 (gul faneark) er ikke udfyldt som den skal - herved er beregningerne for 2020 ikke korrekte!",""))</f>
        <v>#DIV/0!</v>
      </c>
      <c r="C57" s="100"/>
      <c r="D57" s="101"/>
      <c r="E57" s="100"/>
      <c r="F57" s="101"/>
      <c r="G57" s="101"/>
      <c r="H57" s="101"/>
    </row>
    <row r="58" spans="1:13" s="3" customFormat="1" ht="7.5" customHeight="1" x14ac:dyDescent="0.2">
      <c r="B58" s="100"/>
      <c r="C58" s="100"/>
      <c r="D58" s="101"/>
      <c r="E58" s="100"/>
      <c r="F58" s="101"/>
      <c r="G58" s="101"/>
      <c r="H58" s="101"/>
    </row>
    <row r="59" spans="1:13" s="3" customFormat="1" x14ac:dyDescent="0.2">
      <c r="B59" s="7"/>
      <c r="C59" s="7"/>
      <c r="E59" s="7"/>
    </row>
    <row r="60" spans="1:13" s="3" customFormat="1" ht="13.5" thickBot="1" x14ac:dyDescent="0.25">
      <c r="B60" s="7"/>
      <c r="C60" s="7"/>
    </row>
    <row r="61" spans="1:13" ht="48" customHeight="1" thickBot="1" x14ac:dyDescent="0.4">
      <c r="A61" s="2"/>
      <c r="B61" s="113" t="s">
        <v>200</v>
      </c>
      <c r="C61" s="175" t="s">
        <v>248</v>
      </c>
      <c r="D61" s="174"/>
      <c r="E61" s="175" t="s">
        <v>249</v>
      </c>
      <c r="F61" s="174"/>
      <c r="G61" s="175" t="s">
        <v>220</v>
      </c>
      <c r="H61" s="174"/>
      <c r="I61" s="175" t="s">
        <v>215</v>
      </c>
      <c r="J61" s="174"/>
      <c r="K61" s="16"/>
      <c r="L61" s="4"/>
      <c r="M61" s="16"/>
    </row>
    <row r="62" spans="1:13" ht="15.75" x14ac:dyDescent="0.25">
      <c r="A62" s="2"/>
      <c r="B62" s="114"/>
      <c r="C62" s="84" t="s">
        <v>8</v>
      </c>
      <c r="D62" s="81" t="s">
        <v>7</v>
      </c>
      <c r="E62" s="84" t="s">
        <v>8</v>
      </c>
      <c r="F62" s="81" t="s">
        <v>7</v>
      </c>
      <c r="G62" s="84" t="s">
        <v>8</v>
      </c>
      <c r="H62" s="81" t="s">
        <v>7</v>
      </c>
      <c r="I62" s="84" t="s">
        <v>8</v>
      </c>
      <c r="J62" s="81" t="s">
        <v>7</v>
      </c>
      <c r="K62" s="16"/>
      <c r="L62" s="2" t="s">
        <v>171</v>
      </c>
      <c r="M62" s="16"/>
    </row>
    <row r="63" spans="1:13" ht="15.75" x14ac:dyDescent="0.25">
      <c r="B63" s="34" t="s">
        <v>201</v>
      </c>
      <c r="C63" s="115">
        <v>157.13</v>
      </c>
      <c r="D63" s="66" t="e">
        <f>C63*$D$34</f>
        <v>#DIV/0!</v>
      </c>
      <c r="E63" s="115">
        <v>163.6</v>
      </c>
      <c r="F63" s="66" t="e">
        <f>E63*$D$34</f>
        <v>#DIV/0!</v>
      </c>
      <c r="G63" s="115">
        <v>160.56</v>
      </c>
      <c r="H63" s="66" t="e">
        <f>G63*$D$34</f>
        <v>#DIV/0!</v>
      </c>
      <c r="I63" s="115">
        <v>164.46</v>
      </c>
      <c r="J63" s="66" t="e">
        <f>I63*$D$34</f>
        <v>#DIV/0!</v>
      </c>
      <c r="K63" s="13"/>
      <c r="L63" s="73" t="s">
        <v>211</v>
      </c>
      <c r="M63" s="16"/>
    </row>
    <row r="64" spans="1:13" ht="15.75" x14ac:dyDescent="0.25">
      <c r="B64" s="34" t="s">
        <v>230</v>
      </c>
      <c r="C64" s="115">
        <v>426</v>
      </c>
      <c r="D64" s="29" t="e">
        <f>C64*$D$34</f>
        <v>#DIV/0!</v>
      </c>
      <c r="E64" s="156">
        <v>467</v>
      </c>
      <c r="F64" s="29" t="e">
        <f>E64*$D$34</f>
        <v>#DIV/0!</v>
      </c>
      <c r="G64" s="156">
        <v>467</v>
      </c>
      <c r="H64" s="29" t="e">
        <f>G64*$D$34</f>
        <v>#DIV/0!</v>
      </c>
      <c r="I64" s="156">
        <v>467</v>
      </c>
      <c r="J64" s="66" t="e">
        <f>I64*$D$34</f>
        <v>#DIV/0!</v>
      </c>
      <c r="K64" s="13"/>
      <c r="L64" s="73" t="s">
        <v>231</v>
      </c>
      <c r="M64" s="16"/>
    </row>
    <row r="65" spans="1:13" ht="15.75" x14ac:dyDescent="0.25">
      <c r="B65" s="34" t="s">
        <v>10</v>
      </c>
      <c r="C65" s="157">
        <f>(($D$33-16)*0.09)*(C63+C64)</f>
        <v>-839.70719999999994</v>
      </c>
      <c r="D65" s="20" t="e">
        <f>C65*$D$34</f>
        <v>#DIV/0!</v>
      </c>
      <c r="E65" s="157">
        <f>(($D$33-16)*0.09)*(E63+E64)</f>
        <v>-908.06399999999996</v>
      </c>
      <c r="F65" s="20" t="e">
        <f>E65*$D$34</f>
        <v>#DIV/0!</v>
      </c>
      <c r="G65" s="157">
        <f>(($D$33-16)*0.09)*(G63+G64)</f>
        <v>-903.68639999999994</v>
      </c>
      <c r="H65" s="20" t="e">
        <f>G65*$D$34</f>
        <v>#DIV/0!</v>
      </c>
      <c r="I65" s="157">
        <f>(($D$33-16)*0.09)*(I63+I64)</f>
        <v>-909.30240000000003</v>
      </c>
      <c r="J65" s="20" t="e">
        <f>I65*$D$34</f>
        <v>#DIV/0!</v>
      </c>
      <c r="K65" s="3"/>
      <c r="L65" s="73" t="s">
        <v>174</v>
      </c>
    </row>
    <row r="66" spans="1:13" ht="15.75" x14ac:dyDescent="0.25">
      <c r="B66" s="34" t="s">
        <v>250</v>
      </c>
      <c r="C66" s="183">
        <f>IF($D$45&lt;=15,10,(IF($D$45&lt;=34,10-(($D$45-15)*0.5),0)))</f>
        <v>10</v>
      </c>
      <c r="D66" s="66" t="e">
        <f>C66*$D$34</f>
        <v>#DIV/0!</v>
      </c>
      <c r="E66" s="183">
        <f>IF($D$45&lt;=15,10,(IF($D$45&lt;=34,10-(($D$45-15)*0.5),0)))</f>
        <v>10</v>
      </c>
      <c r="F66" s="66" t="e">
        <f>E66*$D$34</f>
        <v>#DIV/0!</v>
      </c>
      <c r="G66" s="183">
        <f>IF($D$45&lt;=15,10,(IF($D$45&lt;=34,10-(($D$45-15)*0.5),0)))</f>
        <v>10</v>
      </c>
      <c r="H66" s="66" t="e">
        <f>G66*$D$34</f>
        <v>#DIV/0!</v>
      </c>
      <c r="I66" s="183">
        <f>IF($D$45&lt;=15,10,(IF($D$45&lt;=34,10-(($D$45-15)*0.5),0)))</f>
        <v>10</v>
      </c>
      <c r="J66" s="66" t="e">
        <f>I66*$D$34</f>
        <v>#DIV/0!</v>
      </c>
      <c r="K66" s="3"/>
      <c r="L66" s="18" t="s">
        <v>251</v>
      </c>
    </row>
    <row r="67" spans="1:13" ht="15.75" x14ac:dyDescent="0.25">
      <c r="B67" s="34" t="s">
        <v>3</v>
      </c>
      <c r="C67" s="97">
        <f>($D$44-88)*5</f>
        <v>-440</v>
      </c>
      <c r="D67" s="20" t="e">
        <f t="shared" ref="D67:D71" si="0">C67*$D$34</f>
        <v>#DIV/0!</v>
      </c>
      <c r="E67" s="97">
        <f>($D$44-88)*5</f>
        <v>-440</v>
      </c>
      <c r="F67" s="20" t="e">
        <f t="shared" ref="F67:F71" si="1">E67*$D$34</f>
        <v>#DIV/0!</v>
      </c>
      <c r="G67" s="97">
        <f>($D$44-88)*5</f>
        <v>-440</v>
      </c>
      <c r="H67" s="20" t="e">
        <f t="shared" ref="H67:H71" si="2">G67*$D$34</f>
        <v>#DIV/0!</v>
      </c>
      <c r="I67" s="97">
        <f>($D$44-88)*5</f>
        <v>-440</v>
      </c>
      <c r="J67" s="20" t="e">
        <f t="shared" ref="J67:J71" si="3">I67*$D$34</f>
        <v>#DIV/0!</v>
      </c>
      <c r="L67" s="73" t="s">
        <v>174</v>
      </c>
    </row>
    <row r="68" spans="1:13" ht="15.75" x14ac:dyDescent="0.25">
      <c r="B68" s="34" t="s">
        <v>4</v>
      </c>
      <c r="C68" s="98" t="e">
        <f>Leveringsplan!$E$163</f>
        <v>#DIV/0!</v>
      </c>
      <c r="D68" s="66" t="e">
        <f t="shared" si="0"/>
        <v>#DIV/0!</v>
      </c>
      <c r="E68" s="98" t="e">
        <f>Leveringsplan!$E$163</f>
        <v>#DIV/0!</v>
      </c>
      <c r="F68" s="66" t="e">
        <f t="shared" si="1"/>
        <v>#DIV/0!</v>
      </c>
      <c r="G68" s="98" t="e">
        <f>Leveringsplan!$E$163</f>
        <v>#DIV/0!</v>
      </c>
      <c r="H68" s="66" t="e">
        <f t="shared" si="2"/>
        <v>#DIV/0!</v>
      </c>
      <c r="I68" s="98" t="e">
        <f>Leveringsplan!$E$163</f>
        <v>#DIV/0!</v>
      </c>
      <c r="J68" s="66" t="e">
        <f t="shared" si="3"/>
        <v>#DIV/0!</v>
      </c>
      <c r="L68" s="73" t="s">
        <v>166</v>
      </c>
    </row>
    <row r="69" spans="1:13" ht="15.75" x14ac:dyDescent="0.25">
      <c r="B69" s="34" t="s">
        <v>5</v>
      </c>
      <c r="C69" s="98" t="e">
        <f>Leveringsplan!$G$163</f>
        <v>#DIV/0!</v>
      </c>
      <c r="D69" s="66" t="e">
        <f t="shared" si="0"/>
        <v>#DIV/0!</v>
      </c>
      <c r="E69" s="98" t="e">
        <f>Leveringsplan!$G$163</f>
        <v>#DIV/0!</v>
      </c>
      <c r="F69" s="66" t="e">
        <f t="shared" si="1"/>
        <v>#DIV/0!</v>
      </c>
      <c r="G69" s="98" t="e">
        <f>Leveringsplan!$G$163</f>
        <v>#DIV/0!</v>
      </c>
      <c r="H69" s="66" t="e">
        <f t="shared" si="2"/>
        <v>#DIV/0!</v>
      </c>
      <c r="I69" s="98" t="e">
        <f>Leveringsplan!$G$163</f>
        <v>#DIV/0!</v>
      </c>
      <c r="J69" s="66" t="e">
        <f t="shared" si="3"/>
        <v>#DIV/0!</v>
      </c>
      <c r="L69" s="73" t="s">
        <v>167</v>
      </c>
    </row>
    <row r="70" spans="1:13" ht="15.75" x14ac:dyDescent="0.25">
      <c r="B70" s="34" t="s">
        <v>6</v>
      </c>
      <c r="C70" s="108">
        <f>$D$48</f>
        <v>22.35</v>
      </c>
      <c r="D70" s="107" t="e">
        <f t="shared" si="0"/>
        <v>#DIV/0!</v>
      </c>
      <c r="E70" s="108">
        <f>$D$48</f>
        <v>22.35</v>
      </c>
      <c r="F70" s="107" t="e">
        <f t="shared" si="1"/>
        <v>#DIV/0!</v>
      </c>
      <c r="G70" s="108">
        <f>$D$48</f>
        <v>22.35</v>
      </c>
      <c r="H70" s="107" t="e">
        <f t="shared" si="2"/>
        <v>#DIV/0!</v>
      </c>
      <c r="I70" s="108">
        <f>$D$48</f>
        <v>22.35</v>
      </c>
      <c r="J70" s="107" t="e">
        <f t="shared" si="3"/>
        <v>#DIV/0!</v>
      </c>
      <c r="L70" s="73" t="s">
        <v>232</v>
      </c>
    </row>
    <row r="71" spans="1:13" ht="16.5" thickBot="1" x14ac:dyDescent="0.3">
      <c r="B71" s="34" t="s">
        <v>212</v>
      </c>
      <c r="C71" s="109">
        <f>-((100-$D$44)/100)*$D$46</f>
        <v>-11</v>
      </c>
      <c r="D71" s="61" t="e">
        <f t="shared" si="0"/>
        <v>#DIV/0!</v>
      </c>
      <c r="E71" s="109">
        <f>-((100-$D$44)/100)*$D$46</f>
        <v>-11</v>
      </c>
      <c r="F71" s="61" t="e">
        <f t="shared" si="1"/>
        <v>#DIV/0!</v>
      </c>
      <c r="G71" s="109">
        <f>-((100-$D$44)/100)*$D$46</f>
        <v>-11</v>
      </c>
      <c r="H71" s="61" t="e">
        <f t="shared" si="2"/>
        <v>#DIV/0!</v>
      </c>
      <c r="I71" s="109">
        <f>-((100-$D$44)/100)*$D$46</f>
        <v>-11</v>
      </c>
      <c r="J71" s="61" t="e">
        <f t="shared" si="3"/>
        <v>#DIV/0!</v>
      </c>
      <c r="L71" s="73" t="s">
        <v>217</v>
      </c>
    </row>
    <row r="72" spans="1:13" s="1" customFormat="1" ht="16.5" thickBot="1" x14ac:dyDescent="0.3">
      <c r="B72" s="60" t="s">
        <v>176</v>
      </c>
      <c r="C72" s="60"/>
      <c r="D72" s="21" t="e">
        <f>SUM(D63:D71)</f>
        <v>#DIV/0!</v>
      </c>
      <c r="E72" s="60"/>
      <c r="F72" s="21" t="e">
        <f>SUM(F63:F71)</f>
        <v>#DIV/0!</v>
      </c>
      <c r="G72" s="60"/>
      <c r="H72" s="21" t="e">
        <f>SUM(H63:H71)</f>
        <v>#DIV/0!</v>
      </c>
      <c r="I72" s="60"/>
      <c r="J72" s="21" t="e">
        <f>SUM(J63:J71)</f>
        <v>#DIV/0!</v>
      </c>
      <c r="K72" s="11"/>
      <c r="L72" s="4"/>
    </row>
    <row r="73" spans="1:13" s="12" customFormat="1" ht="15.75" x14ac:dyDescent="0.25">
      <c r="B73" s="47"/>
      <c r="C73" s="47"/>
      <c r="D73" s="76"/>
      <c r="E73" s="47"/>
      <c r="F73" s="76"/>
      <c r="G73" s="47"/>
      <c r="H73" s="76"/>
      <c r="I73" s="47"/>
      <c r="J73" s="76"/>
      <c r="K73" s="59"/>
      <c r="L73" s="17"/>
    </row>
    <row r="74" spans="1:13" s="12" customFormat="1" ht="15.75" x14ac:dyDescent="0.25">
      <c r="B74" s="47"/>
      <c r="C74" s="85" t="s">
        <v>184</v>
      </c>
      <c r="D74" s="77" t="s">
        <v>7</v>
      </c>
      <c r="E74" s="85" t="s">
        <v>184</v>
      </c>
      <c r="F74" s="77" t="s">
        <v>7</v>
      </c>
      <c r="G74" s="85" t="s">
        <v>184</v>
      </c>
      <c r="H74" s="77" t="s">
        <v>7</v>
      </c>
      <c r="I74" s="85" t="s">
        <v>184</v>
      </c>
      <c r="J74" s="77" t="s">
        <v>7</v>
      </c>
      <c r="K74" s="59"/>
      <c r="L74" s="17"/>
    </row>
    <row r="75" spans="1:13" s="12" customFormat="1" ht="16.5" thickBot="1" x14ac:dyDescent="0.3">
      <c r="B75" s="60" t="s">
        <v>213</v>
      </c>
      <c r="C75" s="86" t="e">
        <f>IF(($D$42/$D$32)&lt;=$D$31,$D$38/$D$32,$D$31*($D$38/$D$42))</f>
        <v>#DIV/0!</v>
      </c>
      <c r="D75" s="61" t="e">
        <f>C75*D72</f>
        <v>#DIV/0!</v>
      </c>
      <c r="E75" s="86" t="e">
        <f>IF(($D$42/$D$32)&lt;=$D$31,$D$39/$D$32,$D$31*($D$39/$D$42))</f>
        <v>#DIV/0!</v>
      </c>
      <c r="F75" s="61" t="e">
        <f>E75*F72</f>
        <v>#DIV/0!</v>
      </c>
      <c r="G75" s="86" t="e">
        <f>IF(($D$42/$D$32)&lt;=$D$31,$D$40/$D$32,$D$31*($D$40/$D$42))</f>
        <v>#DIV/0!</v>
      </c>
      <c r="H75" s="61" t="e">
        <f>G75*H72</f>
        <v>#DIV/0!</v>
      </c>
      <c r="I75" s="86" t="e">
        <f>IF(($D$42/$D$32)&lt;=$D$31,$D$41/$D$32,$D$31*($D$41/$D$42))</f>
        <v>#DIV/0!</v>
      </c>
      <c r="J75" s="61" t="e">
        <f>I75*J72</f>
        <v>#DIV/0!</v>
      </c>
      <c r="K75" s="59"/>
      <c r="L75" s="17"/>
    </row>
    <row r="76" spans="1:13" s="12" customFormat="1" ht="15.75" x14ac:dyDescent="0.25">
      <c r="B76" s="49"/>
      <c r="C76" s="49"/>
      <c r="D76" s="13"/>
      <c r="E76" s="59"/>
      <c r="F76" s="17"/>
      <c r="G76" s="59"/>
      <c r="H76" s="17"/>
      <c r="I76" s="59"/>
      <c r="J76" s="17"/>
    </row>
    <row r="77" spans="1:13" ht="15.75" customHeight="1" x14ac:dyDescent="0.2">
      <c r="F77" s="4"/>
      <c r="J77" s="4"/>
    </row>
    <row r="78" spans="1:13" ht="16.5" customHeight="1" thickBot="1" x14ac:dyDescent="0.25">
      <c r="C78" s="14"/>
      <c r="D78" s="14"/>
      <c r="E78" s="14"/>
      <c r="F78" s="17"/>
      <c r="G78" s="14"/>
      <c r="H78" s="17"/>
      <c r="I78" s="14"/>
      <c r="J78" s="17"/>
      <c r="L78" s="14"/>
      <c r="M78" s="14"/>
    </row>
    <row r="79" spans="1:13" ht="47.25" customHeight="1" thickBot="1" x14ac:dyDescent="0.4">
      <c r="A79" s="2"/>
      <c r="B79" s="119" t="s">
        <v>229</v>
      </c>
      <c r="C79" s="175" t="s">
        <v>248</v>
      </c>
      <c r="D79" s="174"/>
      <c r="E79" s="175" t="s">
        <v>249</v>
      </c>
      <c r="F79" s="174"/>
      <c r="G79" s="175" t="s">
        <v>220</v>
      </c>
      <c r="H79" s="174"/>
      <c r="I79" s="175" t="s">
        <v>215</v>
      </c>
      <c r="J79" s="174"/>
      <c r="K79" s="16"/>
    </row>
    <row r="80" spans="1:13" s="16" customFormat="1" ht="16.5" thickBot="1" x14ac:dyDescent="0.3">
      <c r="B80" s="112" t="s">
        <v>176</v>
      </c>
      <c r="C80" s="158"/>
      <c r="D80" s="159" t="e">
        <f>D72</f>
        <v>#DIV/0!</v>
      </c>
      <c r="E80" s="158"/>
      <c r="F80" s="155" t="e">
        <f>F72</f>
        <v>#DIV/0!</v>
      </c>
      <c r="G80" s="158"/>
      <c r="H80" s="155" t="e">
        <f>H72</f>
        <v>#DIV/0!</v>
      </c>
      <c r="I80" s="158"/>
      <c r="J80" s="155" t="e">
        <f>J72</f>
        <v>#DIV/0!</v>
      </c>
    </row>
    <row r="81" spans="1:11" s="16" customFormat="1" ht="15.75" x14ac:dyDescent="0.25">
      <c r="B81" s="47"/>
      <c r="C81" s="116"/>
      <c r="D81" s="117"/>
      <c r="E81" s="116"/>
      <c r="F81" s="117"/>
      <c r="G81" s="116"/>
      <c r="H81" s="117"/>
      <c r="I81" s="116"/>
      <c r="J81" s="117"/>
    </row>
    <row r="82" spans="1:11" s="16" customFormat="1" ht="15.75" x14ac:dyDescent="0.25">
      <c r="B82" s="47"/>
      <c r="C82" s="85" t="s">
        <v>184</v>
      </c>
      <c r="D82" s="77" t="s">
        <v>7</v>
      </c>
      <c r="E82" s="85" t="s">
        <v>184</v>
      </c>
      <c r="F82" s="77" t="s">
        <v>7</v>
      </c>
      <c r="G82" s="85" t="s">
        <v>184</v>
      </c>
      <c r="H82" s="77" t="s">
        <v>7</v>
      </c>
      <c r="I82" s="85" t="s">
        <v>184</v>
      </c>
      <c r="J82" s="77" t="s">
        <v>7</v>
      </c>
    </row>
    <row r="83" spans="1:11" s="16" customFormat="1" ht="16.5" thickBot="1" x14ac:dyDescent="0.3">
      <c r="B83" s="60" t="s">
        <v>233</v>
      </c>
      <c r="C83" s="86" t="e">
        <f>IF((($D$42/$D$32)*1.3)&lt;=$D$31,($D$38/$D$32)*0.3,IF(($D$42/$D$32)&lt;=$D$31,($D$31*($D$38/$D$42))-($D$38/$D$32),0))</f>
        <v>#DIV/0!</v>
      </c>
      <c r="D83" s="61" t="e">
        <f>C83*D80</f>
        <v>#DIV/0!</v>
      </c>
      <c r="E83" s="86" t="e">
        <f>IF((($D$42/$D$32)*1.3)&lt;=$D$31,($D$39/$D$32)*0.3,IF(($D$42/$D$32)&lt;=$D$31,($D$31*($D$39/$D$42))-($D$39/$D$32),0))</f>
        <v>#DIV/0!</v>
      </c>
      <c r="F83" s="61" t="e">
        <f>E83*F80</f>
        <v>#DIV/0!</v>
      </c>
      <c r="G83" s="86" t="e">
        <f>IF((($D$42/$D$32)*1.3)&lt;=$D$31,($D$40/$D$32)*0.3,IF(($D$42/$D$32)&lt;=$D$31,($D$31*($D$40/$D$42))-($D$40/$D$32),0))</f>
        <v>#DIV/0!</v>
      </c>
      <c r="H83" s="61" t="e">
        <f>G83*H80</f>
        <v>#DIV/0!</v>
      </c>
      <c r="I83" s="86" t="e">
        <f>IF((($D$42/$D$32)*1.3)&lt;=$D$31,($D$41/$D$32)*0.3,IF(($D$42/$D$32)&lt;=$D$31,($D$31*($D$41/$D$42))-($D$41/$D$32),0))</f>
        <v>#DIV/0!</v>
      </c>
      <c r="J83" s="61" t="e">
        <f>I83*J80</f>
        <v>#DIV/0!</v>
      </c>
    </row>
    <row r="84" spans="1:11" s="16" customFormat="1" ht="15.75" x14ac:dyDescent="0.25">
      <c r="B84" s="73"/>
      <c r="C84" s="65"/>
      <c r="D84" s="13"/>
      <c r="F84" s="73"/>
      <c r="H84" s="73"/>
      <c r="J84" s="73"/>
    </row>
    <row r="85" spans="1:11" s="16" customFormat="1" ht="15.75" x14ac:dyDescent="0.25">
      <c r="B85" s="73"/>
      <c r="C85" s="65"/>
      <c r="D85" s="13"/>
      <c r="F85" s="73"/>
      <c r="H85" s="73"/>
      <c r="J85" s="73"/>
    </row>
    <row r="86" spans="1:11" s="16" customFormat="1" ht="16.5" thickBot="1" x14ac:dyDescent="0.3">
      <c r="B86" s="73"/>
      <c r="C86" s="65"/>
      <c r="D86" s="13"/>
      <c r="F86" s="73"/>
      <c r="H86" s="73"/>
      <c r="J86" s="73"/>
    </row>
    <row r="87" spans="1:11" ht="47.25" customHeight="1" thickBot="1" x14ac:dyDescent="0.4">
      <c r="A87" s="2"/>
      <c r="B87" s="119" t="s">
        <v>234</v>
      </c>
      <c r="C87" s="175" t="s">
        <v>248</v>
      </c>
      <c r="D87" s="174"/>
      <c r="E87" s="175" t="s">
        <v>249</v>
      </c>
      <c r="F87" s="174"/>
      <c r="G87" s="175" t="s">
        <v>220</v>
      </c>
      <c r="H87" s="174"/>
      <c r="I87" s="175" t="s">
        <v>215</v>
      </c>
      <c r="J87" s="174"/>
      <c r="K87" s="16"/>
    </row>
    <row r="88" spans="1:11" s="16" customFormat="1" ht="16.5" thickBot="1" x14ac:dyDescent="0.3">
      <c r="B88" s="112" t="s">
        <v>176</v>
      </c>
      <c r="C88" s="158"/>
      <c r="D88" s="159" t="e">
        <f>D72</f>
        <v>#DIV/0!</v>
      </c>
      <c r="E88" s="158"/>
      <c r="F88" s="155" t="e">
        <f>F72</f>
        <v>#DIV/0!</v>
      </c>
      <c r="G88" s="158"/>
      <c r="H88" s="155" t="e">
        <f>H72</f>
        <v>#DIV/0!</v>
      </c>
      <c r="I88" s="158"/>
      <c r="J88" s="155" t="e">
        <f>J72</f>
        <v>#DIV/0!</v>
      </c>
    </row>
    <row r="89" spans="1:11" s="16" customFormat="1" ht="15.75" x14ac:dyDescent="0.25">
      <c r="B89" s="47"/>
      <c r="C89" s="116"/>
      <c r="D89" s="117"/>
      <c r="E89" s="116"/>
      <c r="F89" s="117"/>
      <c r="G89" s="116"/>
      <c r="H89" s="117"/>
      <c r="I89" s="116"/>
      <c r="J89" s="117"/>
    </row>
    <row r="90" spans="1:11" s="16" customFormat="1" ht="15.75" x14ac:dyDescent="0.25">
      <c r="B90" s="47"/>
      <c r="C90" s="85" t="s">
        <v>184</v>
      </c>
      <c r="D90" s="77" t="s">
        <v>7</v>
      </c>
      <c r="E90" s="85" t="s">
        <v>184</v>
      </c>
      <c r="F90" s="77" t="s">
        <v>7</v>
      </c>
      <c r="G90" s="85" t="s">
        <v>184</v>
      </c>
      <c r="H90" s="77" t="s">
        <v>7</v>
      </c>
      <c r="I90" s="85" t="s">
        <v>184</v>
      </c>
      <c r="J90" s="77" t="s">
        <v>7</v>
      </c>
    </row>
    <row r="91" spans="1:11" s="16" customFormat="1" ht="16.5" thickBot="1" x14ac:dyDescent="0.3">
      <c r="B91" s="60" t="s">
        <v>233</v>
      </c>
      <c r="C91" s="86" t="e">
        <f>IF((($D$42/$D$32)*1.3)&lt;=$D$31,($D$31*($D$38/$D$42))-(($D$38/$D$32)*1.3),0)</f>
        <v>#DIV/0!</v>
      </c>
      <c r="D91" s="61" t="e">
        <f>C91*D88</f>
        <v>#DIV/0!</v>
      </c>
      <c r="E91" s="86" t="e">
        <f>IF((($D$42/$D$32)*1.3)&lt;=$D$31,($D$31*($D$39/$D$42))-(($D$39/$D$32)*1.3),0)</f>
        <v>#DIV/0!</v>
      </c>
      <c r="F91" s="61" t="e">
        <f>E91*F88</f>
        <v>#DIV/0!</v>
      </c>
      <c r="G91" s="86" t="e">
        <f>IF((($D$42/$D$32)*1.3)&lt;=$D$31,($D$31*($D$40/$D$42))-(($D$40/$D$32)*1.3),0)</f>
        <v>#DIV/0!</v>
      </c>
      <c r="H91" s="61" t="e">
        <f>G91*H88</f>
        <v>#DIV/0!</v>
      </c>
      <c r="I91" s="86" t="e">
        <f>IF((($D$42/$D$32)*1.3)&lt;=$D$31,($D$31*($D$41/$D$42))-(($D$41/$D$32)*1.3),0)</f>
        <v>#DIV/0!</v>
      </c>
      <c r="J91" s="61" t="e">
        <f>I91*J88</f>
        <v>#DIV/0!</v>
      </c>
    </row>
    <row r="92" spans="1:11" s="16" customFormat="1" ht="15.75" x14ac:dyDescent="0.25">
      <c r="B92" s="73"/>
      <c r="C92" s="65"/>
      <c r="D92" s="13"/>
      <c r="F92" s="73"/>
      <c r="H92" s="73"/>
    </row>
    <row r="93" spans="1:11" s="16" customFormat="1" ht="15.75" customHeight="1" x14ac:dyDescent="0.25">
      <c r="B93" s="73"/>
      <c r="C93" s="65"/>
      <c r="D93" s="13"/>
      <c r="F93" s="73"/>
      <c r="H93" s="73"/>
      <c r="J93" s="73"/>
    </row>
    <row r="94" spans="1:11" ht="16.5" customHeight="1" thickBot="1" x14ac:dyDescent="0.25">
      <c r="B94" s="8"/>
      <c r="C94" s="14"/>
      <c r="D94" s="12"/>
      <c r="E94" s="14"/>
      <c r="F94" s="12"/>
      <c r="G94" s="14"/>
      <c r="H94" s="17"/>
      <c r="I94" s="14"/>
    </row>
    <row r="95" spans="1:11" ht="41.25" thickBot="1" x14ac:dyDescent="0.4">
      <c r="A95" s="9"/>
      <c r="B95" s="119" t="s">
        <v>196</v>
      </c>
      <c r="C95" s="121"/>
      <c r="D95" s="120">
        <v>2020</v>
      </c>
      <c r="F95" s="10"/>
      <c r="H95"/>
    </row>
    <row r="96" spans="1:11" ht="15.75" x14ac:dyDescent="0.25">
      <c r="A96" s="2"/>
      <c r="B96" s="88"/>
      <c r="C96" s="87"/>
      <c r="D96" s="89"/>
      <c r="H96"/>
    </row>
    <row r="97" spans="1:11" ht="18.75" customHeight="1" x14ac:dyDescent="0.25">
      <c r="A97" s="2"/>
      <c r="B97" s="34" t="s">
        <v>252</v>
      </c>
      <c r="C97" s="75"/>
      <c r="D97" s="140">
        <f>D38</f>
        <v>0</v>
      </c>
      <c r="F97" s="22" t="s">
        <v>15</v>
      </c>
      <c r="H97"/>
    </row>
    <row r="98" spans="1:11" ht="18.75" customHeight="1" x14ac:dyDescent="0.25">
      <c r="A98" s="2"/>
      <c r="B98" s="34" t="s">
        <v>253</v>
      </c>
      <c r="C98" s="75"/>
      <c r="D98" s="140">
        <f>D39</f>
        <v>0</v>
      </c>
      <c r="F98" s="22" t="s">
        <v>15</v>
      </c>
      <c r="H98"/>
    </row>
    <row r="99" spans="1:11" ht="18.75" customHeight="1" x14ac:dyDescent="0.25">
      <c r="A99" s="2"/>
      <c r="B99" s="34" t="s">
        <v>221</v>
      </c>
      <c r="C99" s="75"/>
      <c r="D99" s="140">
        <f>D40</f>
        <v>0</v>
      </c>
      <c r="F99" s="22" t="s">
        <v>15</v>
      </c>
      <c r="H99"/>
    </row>
    <row r="100" spans="1:11" s="7" customFormat="1" ht="15.75" thickBot="1" x14ac:dyDescent="0.25">
      <c r="B100" s="34" t="s">
        <v>235</v>
      </c>
      <c r="C100" s="122"/>
      <c r="D100" s="141">
        <f>D41</f>
        <v>0</v>
      </c>
      <c r="F100" s="69" t="s">
        <v>15</v>
      </c>
    </row>
    <row r="101" spans="1:11" s="7" customFormat="1" ht="16.5" thickBot="1" x14ac:dyDescent="0.3">
      <c r="B101" s="91" t="s">
        <v>202</v>
      </c>
      <c r="C101" s="126"/>
      <c r="D101" s="146">
        <f>SUM(D97:D100)</f>
        <v>0</v>
      </c>
      <c r="F101" s="69" t="s">
        <v>15</v>
      </c>
    </row>
    <row r="102" spans="1:11" s="7" customFormat="1" ht="6.75" customHeight="1" x14ac:dyDescent="0.2">
      <c r="B102" s="125"/>
      <c r="C102" s="128"/>
      <c r="D102" s="142"/>
      <c r="F102" s="69"/>
    </row>
    <row r="103" spans="1:11" ht="15" x14ac:dyDescent="0.2">
      <c r="B103" s="34" t="s">
        <v>254</v>
      </c>
      <c r="C103" s="129"/>
      <c r="D103" s="143">
        <v>2845</v>
      </c>
      <c r="F103" s="18" t="s">
        <v>236</v>
      </c>
      <c r="H103"/>
      <c r="J103" s="7"/>
    </row>
    <row r="104" spans="1:11" ht="15" x14ac:dyDescent="0.2">
      <c r="B104" s="34" t="s">
        <v>255</v>
      </c>
      <c r="C104" s="129"/>
      <c r="D104" s="144">
        <v>3070</v>
      </c>
      <c r="F104" s="22" t="s">
        <v>195</v>
      </c>
      <c r="H104"/>
      <c r="J104" s="7"/>
    </row>
    <row r="105" spans="1:11" ht="15" x14ac:dyDescent="0.2">
      <c r="B105" s="34" t="s">
        <v>222</v>
      </c>
      <c r="C105" s="129"/>
      <c r="D105" s="144">
        <v>3075</v>
      </c>
      <c r="F105" s="22" t="s">
        <v>195</v>
      </c>
      <c r="H105"/>
      <c r="J105" s="7"/>
    </row>
    <row r="106" spans="1:11" ht="18.75" thickBot="1" x14ac:dyDescent="0.25">
      <c r="B106" s="72" t="s">
        <v>216</v>
      </c>
      <c r="C106" s="130"/>
      <c r="D106" s="145">
        <v>3075</v>
      </c>
      <c r="F106" s="22" t="s">
        <v>195</v>
      </c>
      <c r="H106"/>
      <c r="J106" s="7"/>
    </row>
    <row r="107" spans="1:11" ht="19.5" thickBot="1" x14ac:dyDescent="0.3">
      <c r="B107" s="72" t="s">
        <v>223</v>
      </c>
      <c r="C107" s="90"/>
      <c r="D107" s="127">
        <f>IF($D$97&gt;0,$D$103*($D$97/$D$101),0)+IF($D$98&gt;0,$D$104*($D$98/$D$101),0)+IF($D$99&gt;0,$D$105*($D$99/$D$101),0)+IF($D$100&gt;0,$D$106*($D$100/$D$101),0)</f>
        <v>0</v>
      </c>
      <c r="F107" s="22" t="s">
        <v>195</v>
      </c>
      <c r="G107" s="4"/>
      <c r="H107"/>
      <c r="J107" s="7"/>
    </row>
    <row r="108" spans="1:11" x14ac:dyDescent="0.2">
      <c r="B108" s="8"/>
      <c r="C108" s="14"/>
      <c r="D108" s="12"/>
      <c r="E108" s="14"/>
      <c r="F108" s="12"/>
      <c r="G108" s="14"/>
      <c r="H108" s="17"/>
      <c r="I108" s="14"/>
      <c r="J108" s="7"/>
      <c r="K108" s="14"/>
    </row>
    <row r="109" spans="1:11" x14ac:dyDescent="0.2">
      <c r="B109" s="8"/>
      <c r="C109" s="14"/>
      <c r="D109" s="14"/>
      <c r="E109" s="14"/>
      <c r="F109" s="14"/>
      <c r="G109" s="14"/>
      <c r="H109" s="17"/>
      <c r="I109" s="14"/>
      <c r="J109" s="7"/>
      <c r="K109" s="14"/>
    </row>
    <row r="110" spans="1:11" ht="16.5" thickBot="1" x14ac:dyDescent="0.3">
      <c r="B110" s="8"/>
      <c r="C110" s="14"/>
      <c r="D110" s="14"/>
      <c r="E110" s="14"/>
      <c r="F110" s="14"/>
      <c r="G110" s="14"/>
      <c r="H110" s="17"/>
      <c r="I110" s="14"/>
      <c r="J110" s="13"/>
      <c r="K110" s="14"/>
    </row>
    <row r="111" spans="1:11" ht="48" customHeight="1" thickBot="1" x14ac:dyDescent="0.4">
      <c r="A111" s="2"/>
      <c r="B111" s="113" t="s">
        <v>238</v>
      </c>
      <c r="C111" s="173">
        <v>2020</v>
      </c>
      <c r="D111" s="174"/>
      <c r="E111" s="16"/>
      <c r="F111" s="4"/>
      <c r="G111" s="16"/>
      <c r="H111"/>
    </row>
    <row r="112" spans="1:11" ht="15.75" x14ac:dyDescent="0.25">
      <c r="A112" s="2"/>
      <c r="B112" s="114"/>
      <c r="C112" s="138" t="s">
        <v>193</v>
      </c>
      <c r="D112" s="81" t="s">
        <v>7</v>
      </c>
      <c r="E112" s="16"/>
      <c r="F112" s="2"/>
      <c r="G112" s="16"/>
      <c r="H112"/>
    </row>
    <row r="113" spans="2:11" ht="15.75" x14ac:dyDescent="0.25">
      <c r="B113" s="71" t="s">
        <v>186</v>
      </c>
      <c r="C113" s="169"/>
      <c r="D113" s="170"/>
      <c r="E113" s="3"/>
      <c r="F113" s="18"/>
      <c r="H113"/>
    </row>
    <row r="114" spans="2:11" ht="15.75" x14ac:dyDescent="0.25">
      <c r="B114" s="71" t="s">
        <v>187</v>
      </c>
      <c r="C114" s="169"/>
      <c r="D114" s="170"/>
      <c r="E114" s="3"/>
      <c r="F114" s="73"/>
      <c r="H114"/>
    </row>
    <row r="115" spans="2:11" ht="15.75" x14ac:dyDescent="0.25">
      <c r="B115" s="71" t="s">
        <v>188</v>
      </c>
      <c r="C115" s="169"/>
      <c r="D115" s="170"/>
      <c r="F115" s="73"/>
      <c r="H115"/>
    </row>
    <row r="116" spans="2:11" ht="15.75" x14ac:dyDescent="0.25">
      <c r="B116" s="71" t="s">
        <v>189</v>
      </c>
      <c r="C116" s="169"/>
      <c r="D116" s="170"/>
      <c r="F116" s="73"/>
      <c r="H116"/>
    </row>
    <row r="117" spans="2:11" ht="16.5" thickBot="1" x14ac:dyDescent="0.3">
      <c r="B117" s="162" t="s">
        <v>185</v>
      </c>
      <c r="C117" s="171"/>
      <c r="D117" s="172"/>
      <c r="F117" s="73"/>
      <c r="H117"/>
    </row>
    <row r="118" spans="2:11" ht="16.5" thickBot="1" x14ac:dyDescent="0.3">
      <c r="B118" s="60" t="s">
        <v>256</v>
      </c>
      <c r="C118" s="166" t="e">
        <f>D118/D120</f>
        <v>#DIV/0!</v>
      </c>
      <c r="D118" s="167">
        <f>IF(D37&gt;=D31*D49,D31*D49*D107,D37*D107)</f>
        <v>0</v>
      </c>
      <c r="F118" s="73"/>
      <c r="H118"/>
    </row>
    <row r="119" spans="2:11" ht="16.5" thickBot="1" x14ac:dyDescent="0.3">
      <c r="B119" s="165" t="s">
        <v>214</v>
      </c>
      <c r="C119" s="166" t="e">
        <f>D119/D$120</f>
        <v>#DIV/0!</v>
      </c>
      <c r="D119" s="127" t="e">
        <f>D75+F75+H75+J75+D83+F83+H83+J83+D91+F91+H91+J91-D118</f>
        <v>#DIV/0!</v>
      </c>
      <c r="F119" s="73"/>
      <c r="H119"/>
    </row>
    <row r="120" spans="2:11" ht="16.5" thickBot="1" x14ac:dyDescent="0.3">
      <c r="B120" s="112" t="s">
        <v>190</v>
      </c>
      <c r="C120" s="139" t="e">
        <f>D120/D$120</f>
        <v>#DIV/0!</v>
      </c>
      <c r="D120" s="133" t="e">
        <f>SUM(D118:D119)</f>
        <v>#DIV/0!</v>
      </c>
      <c r="F120" s="73"/>
      <c r="H120"/>
    </row>
    <row r="121" spans="2:11" s="1" customFormat="1" ht="15.75" x14ac:dyDescent="0.25">
      <c r="B121" s="49"/>
      <c r="C121" s="65"/>
      <c r="D121" s="13"/>
      <c r="E121" s="65"/>
      <c r="F121" s="13"/>
      <c r="G121" s="11"/>
      <c r="H121" s="4"/>
    </row>
    <row r="122" spans="2:11" ht="15.75" x14ac:dyDescent="0.25">
      <c r="B122" s="73"/>
      <c r="C122" s="14"/>
      <c r="D122" s="14"/>
      <c r="E122" s="14"/>
      <c r="F122" s="14"/>
      <c r="G122" s="14"/>
      <c r="H122" s="17"/>
      <c r="I122" s="14"/>
      <c r="J122" s="13"/>
      <c r="K122" s="14"/>
    </row>
    <row r="123" spans="2:11" ht="15.75" x14ac:dyDescent="0.25">
      <c r="B123" s="73"/>
      <c r="C123" s="14"/>
      <c r="D123" s="14"/>
      <c r="E123" s="14"/>
      <c r="F123" s="14"/>
      <c r="G123" s="14"/>
      <c r="H123" s="17"/>
      <c r="I123" s="14"/>
      <c r="J123" s="13"/>
      <c r="K123" s="14"/>
    </row>
    <row r="124" spans="2:11" x14ac:dyDescent="0.2">
      <c r="C124" s="14"/>
      <c r="D124" s="14"/>
      <c r="E124" s="14"/>
      <c r="F124" s="14"/>
      <c r="G124" s="14"/>
      <c r="H124" s="17"/>
      <c r="I124" s="14"/>
      <c r="J124" s="14"/>
      <c r="K124" s="14"/>
    </row>
    <row r="125" spans="2:11" ht="15.75" x14ac:dyDescent="0.25">
      <c r="C125" s="14"/>
      <c r="D125" s="14"/>
      <c r="E125" s="14"/>
      <c r="F125" s="14"/>
      <c r="G125" s="14"/>
      <c r="H125" s="17"/>
      <c r="I125" s="14"/>
      <c r="J125" s="13"/>
      <c r="K125" s="14"/>
    </row>
    <row r="126" spans="2:11" x14ac:dyDescent="0.2">
      <c r="C126" s="14"/>
      <c r="D126" s="14"/>
      <c r="E126" s="14"/>
      <c r="F126" s="14"/>
      <c r="G126" s="14"/>
      <c r="H126" s="17"/>
      <c r="I126" s="14"/>
      <c r="J126" s="14"/>
      <c r="K126" s="14"/>
    </row>
    <row r="127" spans="2:11" x14ac:dyDescent="0.2">
      <c r="C127" s="14"/>
      <c r="D127" s="14"/>
      <c r="E127" s="14"/>
      <c r="F127" s="14"/>
      <c r="G127" s="14"/>
      <c r="H127" s="17"/>
      <c r="I127" s="14"/>
      <c r="J127" s="14"/>
      <c r="K127" s="14"/>
    </row>
    <row r="128" spans="2:11" x14ac:dyDescent="0.2">
      <c r="C128" s="14"/>
      <c r="D128" s="14"/>
      <c r="E128" s="14"/>
      <c r="F128" s="14"/>
      <c r="G128" s="14"/>
      <c r="H128" s="17"/>
      <c r="I128" s="14"/>
      <c r="J128" s="14"/>
      <c r="K128" s="14"/>
    </row>
    <row r="129" spans="3:11" x14ac:dyDescent="0.2">
      <c r="C129" s="14"/>
      <c r="D129" s="14"/>
      <c r="E129" s="14"/>
      <c r="F129" s="14"/>
      <c r="G129" s="14"/>
      <c r="H129" s="17"/>
      <c r="I129" s="14"/>
      <c r="J129" s="14"/>
      <c r="K129" s="14"/>
    </row>
    <row r="130" spans="3:11" x14ac:dyDescent="0.2">
      <c r="C130" s="14"/>
      <c r="D130" s="14"/>
      <c r="E130" s="14"/>
      <c r="F130" s="14"/>
      <c r="G130" s="14"/>
      <c r="H130" s="17"/>
      <c r="I130" s="14"/>
      <c r="J130" s="14"/>
      <c r="K130" s="14"/>
    </row>
  </sheetData>
  <mergeCells count="17">
    <mergeCell ref="H1:I1"/>
    <mergeCell ref="I79:J79"/>
    <mergeCell ref="C29:D29"/>
    <mergeCell ref="C61:D61"/>
    <mergeCell ref="H2:I2"/>
    <mergeCell ref="G61:H61"/>
    <mergeCell ref="G79:H79"/>
    <mergeCell ref="E79:F79"/>
    <mergeCell ref="D4:I4"/>
    <mergeCell ref="C111:D111"/>
    <mergeCell ref="I87:J87"/>
    <mergeCell ref="C87:D87"/>
    <mergeCell ref="C79:D79"/>
    <mergeCell ref="I61:J61"/>
    <mergeCell ref="E61:F61"/>
    <mergeCell ref="E87:F87"/>
    <mergeCell ref="G87:H87"/>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8"/>
  <sheetViews>
    <sheetView workbookViewId="0">
      <pane ySplit="14" topLeftCell="A15" activePane="bottomLeft" state="frozen"/>
      <selection pane="bottomLeft" activeCell="M28" sqref="M28"/>
    </sheetView>
  </sheetViews>
  <sheetFormatPr defaultColWidth="9.140625" defaultRowHeight="15" x14ac:dyDescent="0.2"/>
  <cols>
    <col min="1" max="1" width="19.140625" style="22" customWidth="1"/>
    <col min="2" max="2" width="8.85546875" style="31" customWidth="1"/>
    <col min="3" max="3" width="6.140625" style="22" customWidth="1"/>
    <col min="4" max="4" width="10.7109375" style="22" customWidth="1"/>
    <col min="5" max="5" width="12.7109375" style="31" customWidth="1"/>
    <col min="6" max="6" width="10.7109375" style="22" customWidth="1"/>
    <col min="7" max="7" width="12.7109375" style="22" customWidth="1"/>
    <col min="8" max="8" width="5.140625" style="22" customWidth="1"/>
    <col min="9" max="9" width="2.5703125" style="22" customWidth="1"/>
    <col min="10" max="16384" width="9.140625" style="22"/>
  </cols>
  <sheetData>
    <row r="1" spans="1:8" ht="24" thickBot="1" x14ac:dyDescent="0.4">
      <c r="A1" s="67" t="s">
        <v>33</v>
      </c>
    </row>
    <row r="2" spans="1:8" s="18" customFormat="1" ht="15.75" x14ac:dyDescent="0.25">
      <c r="B2" s="27"/>
      <c r="C2" s="22"/>
      <c r="E2" s="27"/>
      <c r="F2" s="27"/>
      <c r="G2" s="56">
        <v>2020</v>
      </c>
      <c r="H2" s="49"/>
    </row>
    <row r="3" spans="1:8" s="18" customFormat="1" ht="16.5" thickBot="1" x14ac:dyDescent="0.3">
      <c r="A3" s="2" t="s">
        <v>194</v>
      </c>
      <c r="B3" s="27"/>
      <c r="C3" s="22"/>
      <c r="E3" s="27"/>
      <c r="F3" s="27"/>
      <c r="G3" s="57" t="e">
        <f>Forside!D35</f>
        <v>#DIV/0!</v>
      </c>
      <c r="H3" s="18" t="s">
        <v>0</v>
      </c>
    </row>
    <row r="4" spans="1:8" s="18" customFormat="1" ht="15.75" x14ac:dyDescent="0.25">
      <c r="A4" s="94" t="s">
        <v>198</v>
      </c>
      <c r="B4" s="95"/>
      <c r="C4" s="96"/>
      <c r="D4" s="94"/>
      <c r="E4" s="27"/>
      <c r="F4" s="27"/>
      <c r="G4" s="13"/>
    </row>
    <row r="5" spans="1:8" s="18" customFormat="1" ht="15.75" x14ac:dyDescent="0.25">
      <c r="B5" s="27"/>
      <c r="C5" s="22"/>
      <c r="E5" s="27"/>
      <c r="F5" s="27"/>
      <c r="G5" s="13"/>
    </row>
    <row r="6" spans="1:8" s="18" customFormat="1" ht="15.75" x14ac:dyDescent="0.25">
      <c r="B6" s="27"/>
      <c r="C6" s="22"/>
      <c r="E6" s="27"/>
      <c r="F6" s="27"/>
      <c r="G6" s="13"/>
    </row>
    <row r="7" spans="1:8" s="18" customFormat="1" ht="15.75" x14ac:dyDescent="0.25">
      <c r="B7" s="27"/>
      <c r="C7" s="22"/>
      <c r="E7" s="27"/>
      <c r="F7" s="27"/>
      <c r="G7" s="13"/>
    </row>
    <row r="8" spans="1:8" s="18" customFormat="1" x14ac:dyDescent="0.2">
      <c r="B8" s="27"/>
      <c r="C8" s="22"/>
      <c r="E8" s="27"/>
      <c r="F8" s="27"/>
      <c r="G8" s="28"/>
      <c r="H8" s="28"/>
    </row>
    <row r="9" spans="1:8" s="18" customFormat="1" x14ac:dyDescent="0.2">
      <c r="B9" s="27"/>
      <c r="C9" s="22"/>
      <c r="E9" s="27"/>
    </row>
    <row r="10" spans="1:8" s="2" customFormat="1" ht="16.5" thickBot="1" x14ac:dyDescent="0.3">
      <c r="A10" s="23"/>
      <c r="B10" s="24"/>
      <c r="C10" s="33"/>
      <c r="E10" s="24"/>
    </row>
    <row r="11" spans="1:8" s="18" customFormat="1" ht="18" x14ac:dyDescent="0.25">
      <c r="A11" s="178">
        <v>2020</v>
      </c>
      <c r="B11" s="179"/>
      <c r="C11" s="179"/>
      <c r="D11" s="179"/>
      <c r="E11" s="179"/>
      <c r="F11" s="179"/>
      <c r="G11" s="179"/>
      <c r="H11" s="180"/>
    </row>
    <row r="12" spans="1:8" s="18" customFormat="1" ht="15.75" x14ac:dyDescent="0.25">
      <c r="A12" s="34"/>
      <c r="B12" s="35"/>
      <c r="C12" s="36"/>
      <c r="D12" s="181" t="s">
        <v>163</v>
      </c>
      <c r="E12" s="181"/>
      <c r="F12" s="181" t="s">
        <v>163</v>
      </c>
      <c r="G12" s="181"/>
      <c r="H12" s="37"/>
    </row>
    <row r="13" spans="1:8" s="18" customFormat="1" ht="15.75" x14ac:dyDescent="0.25">
      <c r="A13" s="34"/>
      <c r="B13" s="35"/>
      <c r="C13" s="36"/>
      <c r="D13" s="181" t="s">
        <v>161</v>
      </c>
      <c r="E13" s="181"/>
      <c r="F13" s="181" t="s">
        <v>162</v>
      </c>
      <c r="G13" s="181"/>
      <c r="H13" s="37"/>
    </row>
    <row r="14" spans="1:8" s="18" customFormat="1" ht="15.75" x14ac:dyDescent="0.25">
      <c r="A14" s="34"/>
      <c r="B14" s="35"/>
      <c r="C14" s="36"/>
      <c r="D14" s="38" t="s">
        <v>164</v>
      </c>
      <c r="E14" s="39" t="s">
        <v>165</v>
      </c>
      <c r="F14" s="38" t="s">
        <v>164</v>
      </c>
      <c r="G14" s="38" t="s">
        <v>165</v>
      </c>
      <c r="H14" s="37"/>
    </row>
    <row r="15" spans="1:8" s="18" customFormat="1" ht="15.75" x14ac:dyDescent="0.25">
      <c r="A15" s="34" t="s">
        <v>34</v>
      </c>
      <c r="B15" s="26"/>
      <c r="C15" s="36" t="s">
        <v>0</v>
      </c>
      <c r="D15" s="184">
        <v>65.650000000000006</v>
      </c>
      <c r="E15" s="29">
        <f>B15*D15</f>
        <v>0</v>
      </c>
      <c r="F15" s="40"/>
      <c r="G15" s="41"/>
      <c r="H15" s="42" t="s">
        <v>2</v>
      </c>
    </row>
    <row r="16" spans="1:8" s="18" customFormat="1" ht="15.75" x14ac:dyDescent="0.25">
      <c r="A16" s="34" t="s">
        <v>35</v>
      </c>
      <c r="B16" s="26"/>
      <c r="C16" s="36" t="s">
        <v>0</v>
      </c>
      <c r="D16" s="184">
        <v>62.52</v>
      </c>
      <c r="E16" s="29">
        <f t="shared" ref="E16:E45" si="0">B16*D16</f>
        <v>0</v>
      </c>
      <c r="F16" s="40"/>
      <c r="G16" s="35"/>
      <c r="H16" s="42" t="s">
        <v>2</v>
      </c>
    </row>
    <row r="17" spans="1:8" s="18" customFormat="1" ht="15.75" x14ac:dyDescent="0.25">
      <c r="A17" s="34" t="s">
        <v>36</v>
      </c>
      <c r="B17" s="26"/>
      <c r="C17" s="36" t="s">
        <v>0</v>
      </c>
      <c r="D17" s="184">
        <v>59.39</v>
      </c>
      <c r="E17" s="29">
        <f t="shared" si="0"/>
        <v>0</v>
      </c>
      <c r="F17" s="40"/>
      <c r="G17" s="35"/>
      <c r="H17" s="42" t="s">
        <v>2</v>
      </c>
    </row>
    <row r="18" spans="1:8" s="18" customFormat="1" ht="15.75" x14ac:dyDescent="0.25">
      <c r="A18" s="34" t="s">
        <v>37</v>
      </c>
      <c r="B18" s="26"/>
      <c r="C18" s="36" t="s">
        <v>0</v>
      </c>
      <c r="D18" s="184">
        <v>56.26</v>
      </c>
      <c r="E18" s="29">
        <f t="shared" si="0"/>
        <v>0</v>
      </c>
      <c r="F18" s="40"/>
      <c r="G18" s="35"/>
      <c r="H18" s="42" t="s">
        <v>2</v>
      </c>
    </row>
    <row r="19" spans="1:8" s="18" customFormat="1" ht="15.75" x14ac:dyDescent="0.25">
      <c r="A19" s="34" t="s">
        <v>38</v>
      </c>
      <c r="B19" s="26"/>
      <c r="C19" s="36" t="s">
        <v>0</v>
      </c>
      <c r="D19" s="184">
        <v>53.13</v>
      </c>
      <c r="E19" s="29">
        <f t="shared" si="0"/>
        <v>0</v>
      </c>
      <c r="F19" s="40"/>
      <c r="G19" s="35"/>
      <c r="H19" s="42" t="s">
        <v>2</v>
      </c>
    </row>
    <row r="20" spans="1:8" s="18" customFormat="1" ht="15.75" x14ac:dyDescent="0.25">
      <c r="A20" s="34" t="s">
        <v>16</v>
      </c>
      <c r="B20" s="26"/>
      <c r="C20" s="36" t="s">
        <v>0</v>
      </c>
      <c r="D20" s="184">
        <v>50</v>
      </c>
      <c r="E20" s="29">
        <f t="shared" si="0"/>
        <v>0</v>
      </c>
      <c r="F20" s="40"/>
      <c r="G20" s="41"/>
      <c r="H20" s="42" t="s">
        <v>2</v>
      </c>
    </row>
    <row r="21" spans="1:8" s="18" customFormat="1" ht="15.75" x14ac:dyDescent="0.25">
      <c r="A21" s="34" t="s">
        <v>17</v>
      </c>
      <c r="B21" s="26"/>
      <c r="C21" s="36" t="s">
        <v>0</v>
      </c>
      <c r="D21" s="184">
        <v>46.88</v>
      </c>
      <c r="E21" s="29">
        <f t="shared" si="0"/>
        <v>0</v>
      </c>
      <c r="F21" s="40"/>
      <c r="G21" s="35"/>
      <c r="H21" s="42" t="s">
        <v>2</v>
      </c>
    </row>
    <row r="22" spans="1:8" s="18" customFormat="1" ht="15.75" x14ac:dyDescent="0.25">
      <c r="A22" s="34" t="s">
        <v>18</v>
      </c>
      <c r="B22" s="26"/>
      <c r="C22" s="36" t="s">
        <v>0</v>
      </c>
      <c r="D22" s="184">
        <v>43.75</v>
      </c>
      <c r="E22" s="29">
        <f t="shared" si="0"/>
        <v>0</v>
      </c>
      <c r="F22" s="40"/>
      <c r="G22" s="35"/>
      <c r="H22" s="42" t="s">
        <v>2</v>
      </c>
    </row>
    <row r="23" spans="1:8" s="18" customFormat="1" ht="15.75" x14ac:dyDescent="0.25">
      <c r="A23" s="34" t="s">
        <v>19</v>
      </c>
      <c r="B23" s="26"/>
      <c r="C23" s="36" t="s">
        <v>0</v>
      </c>
      <c r="D23" s="184">
        <v>40.630000000000003</v>
      </c>
      <c r="E23" s="29">
        <f t="shared" si="0"/>
        <v>0</v>
      </c>
      <c r="F23" s="40"/>
      <c r="G23" s="35"/>
      <c r="H23" s="42" t="s">
        <v>2</v>
      </c>
    </row>
    <row r="24" spans="1:8" s="18" customFormat="1" ht="15.75" x14ac:dyDescent="0.25">
      <c r="A24" s="34" t="s">
        <v>20</v>
      </c>
      <c r="B24" s="26"/>
      <c r="C24" s="36" t="s">
        <v>0</v>
      </c>
      <c r="D24" s="184">
        <v>37.5</v>
      </c>
      <c r="E24" s="29">
        <f t="shared" si="0"/>
        <v>0</v>
      </c>
      <c r="F24" s="40"/>
      <c r="G24" s="35"/>
      <c r="H24" s="42" t="s">
        <v>2</v>
      </c>
    </row>
    <row r="25" spans="1:8" s="18" customFormat="1" ht="15.75" x14ac:dyDescent="0.25">
      <c r="A25" s="34" t="s">
        <v>21</v>
      </c>
      <c r="B25" s="26"/>
      <c r="C25" s="36" t="s">
        <v>0</v>
      </c>
      <c r="D25" s="184">
        <v>34.380000000000003</v>
      </c>
      <c r="E25" s="29">
        <f t="shared" si="0"/>
        <v>0</v>
      </c>
      <c r="F25" s="40"/>
      <c r="G25" s="35"/>
      <c r="H25" s="42" t="s">
        <v>2</v>
      </c>
    </row>
    <row r="26" spans="1:8" s="18" customFormat="1" ht="15.75" x14ac:dyDescent="0.25">
      <c r="A26" s="34" t="s">
        <v>22</v>
      </c>
      <c r="B26" s="26"/>
      <c r="C26" s="36" t="s">
        <v>0</v>
      </c>
      <c r="D26" s="184">
        <v>31.25</v>
      </c>
      <c r="E26" s="29">
        <f t="shared" si="0"/>
        <v>0</v>
      </c>
      <c r="F26" s="40"/>
      <c r="G26" s="35"/>
      <c r="H26" s="42" t="s">
        <v>2</v>
      </c>
    </row>
    <row r="27" spans="1:8" s="18" customFormat="1" ht="15.75" x14ac:dyDescent="0.25">
      <c r="A27" s="34" t="s">
        <v>23</v>
      </c>
      <c r="B27" s="26"/>
      <c r="C27" s="36" t="s">
        <v>0</v>
      </c>
      <c r="D27" s="184">
        <v>28.13</v>
      </c>
      <c r="E27" s="29">
        <f t="shared" si="0"/>
        <v>0</v>
      </c>
      <c r="F27" s="40"/>
      <c r="G27" s="35"/>
      <c r="H27" s="42" t="s">
        <v>2</v>
      </c>
    </row>
    <row r="28" spans="1:8" s="18" customFormat="1" ht="15.75" x14ac:dyDescent="0.25">
      <c r="A28" s="34" t="s">
        <v>24</v>
      </c>
      <c r="B28" s="26"/>
      <c r="C28" s="36" t="s">
        <v>0</v>
      </c>
      <c r="D28" s="184">
        <v>25</v>
      </c>
      <c r="E28" s="29">
        <f t="shared" si="0"/>
        <v>0</v>
      </c>
      <c r="F28" s="40"/>
      <c r="G28" s="35"/>
      <c r="H28" s="42" t="s">
        <v>2</v>
      </c>
    </row>
    <row r="29" spans="1:8" s="18" customFormat="1" ht="15.75" x14ac:dyDescent="0.25">
      <c r="A29" s="34" t="s">
        <v>25</v>
      </c>
      <c r="B29" s="26"/>
      <c r="C29" s="36" t="s">
        <v>0</v>
      </c>
      <c r="D29" s="184">
        <v>21.88</v>
      </c>
      <c r="E29" s="29">
        <f t="shared" si="0"/>
        <v>0</v>
      </c>
      <c r="F29" s="40"/>
      <c r="G29" s="35"/>
      <c r="H29" s="42" t="s">
        <v>2</v>
      </c>
    </row>
    <row r="30" spans="1:8" s="18" customFormat="1" ht="15.75" x14ac:dyDescent="0.25">
      <c r="A30" s="34" t="s">
        <v>26</v>
      </c>
      <c r="B30" s="26"/>
      <c r="C30" s="36" t="s">
        <v>0</v>
      </c>
      <c r="D30" s="184">
        <v>18.75</v>
      </c>
      <c r="E30" s="29">
        <f t="shared" si="0"/>
        <v>0</v>
      </c>
      <c r="F30" s="40"/>
      <c r="G30" s="35"/>
      <c r="H30" s="42" t="s">
        <v>2</v>
      </c>
    </row>
    <row r="31" spans="1:8" s="18" customFormat="1" ht="15.75" x14ac:dyDescent="0.25">
      <c r="A31" s="34" t="s">
        <v>27</v>
      </c>
      <c r="B31" s="26"/>
      <c r="C31" s="36" t="s">
        <v>0</v>
      </c>
      <c r="D31" s="184">
        <v>15.63</v>
      </c>
      <c r="E31" s="29">
        <f t="shared" si="0"/>
        <v>0</v>
      </c>
      <c r="F31" s="40"/>
      <c r="G31" s="35"/>
      <c r="H31" s="42" t="s">
        <v>2</v>
      </c>
    </row>
    <row r="32" spans="1:8" s="18" customFormat="1" ht="15.75" x14ac:dyDescent="0.25">
      <c r="A32" s="34" t="s">
        <v>28</v>
      </c>
      <c r="B32" s="26"/>
      <c r="C32" s="36" t="s">
        <v>0</v>
      </c>
      <c r="D32" s="184">
        <v>12.5</v>
      </c>
      <c r="E32" s="29">
        <f t="shared" si="0"/>
        <v>0</v>
      </c>
      <c r="F32" s="40"/>
      <c r="G32" s="35"/>
      <c r="H32" s="42" t="s">
        <v>2</v>
      </c>
    </row>
    <row r="33" spans="1:8" s="18" customFormat="1" ht="15.75" x14ac:dyDescent="0.25">
      <c r="A33" s="34" t="s">
        <v>29</v>
      </c>
      <c r="B33" s="26"/>
      <c r="C33" s="36" t="s">
        <v>0</v>
      </c>
      <c r="D33" s="184">
        <v>11.63</v>
      </c>
      <c r="E33" s="29">
        <f t="shared" si="0"/>
        <v>0</v>
      </c>
      <c r="F33" s="40"/>
      <c r="G33" s="35"/>
      <c r="H33" s="42" t="s">
        <v>2</v>
      </c>
    </row>
    <row r="34" spans="1:8" s="18" customFormat="1" ht="15.75" x14ac:dyDescent="0.25">
      <c r="A34" s="34" t="s">
        <v>30</v>
      </c>
      <c r="B34" s="26"/>
      <c r="C34" s="36" t="s">
        <v>0</v>
      </c>
      <c r="D34" s="184">
        <v>10.73</v>
      </c>
      <c r="E34" s="29">
        <f t="shared" si="0"/>
        <v>0</v>
      </c>
      <c r="F34" s="40"/>
      <c r="G34" s="35"/>
      <c r="H34" s="42" t="s">
        <v>2</v>
      </c>
    </row>
    <row r="35" spans="1:8" s="18" customFormat="1" ht="15.75" x14ac:dyDescent="0.25">
      <c r="A35" s="34" t="s">
        <v>31</v>
      </c>
      <c r="B35" s="26"/>
      <c r="C35" s="36" t="s">
        <v>0</v>
      </c>
      <c r="D35" s="184">
        <v>9.82</v>
      </c>
      <c r="E35" s="29">
        <f t="shared" si="0"/>
        <v>0</v>
      </c>
      <c r="F35" s="40"/>
      <c r="G35" s="35"/>
      <c r="H35" s="42" t="s">
        <v>2</v>
      </c>
    </row>
    <row r="36" spans="1:8" s="18" customFormat="1" ht="15.75" x14ac:dyDescent="0.25">
      <c r="A36" s="34" t="s">
        <v>39</v>
      </c>
      <c r="B36" s="26"/>
      <c r="C36" s="36" t="s">
        <v>0</v>
      </c>
      <c r="D36" s="18">
        <v>7.15</v>
      </c>
      <c r="E36" s="29">
        <f t="shared" si="0"/>
        <v>0</v>
      </c>
      <c r="F36" s="40"/>
      <c r="G36" s="41"/>
      <c r="H36" s="42" t="s">
        <v>2</v>
      </c>
    </row>
    <row r="37" spans="1:8" s="18" customFormat="1" ht="15.75" x14ac:dyDescent="0.25">
      <c r="A37" s="34" t="s">
        <v>40</v>
      </c>
      <c r="B37" s="26"/>
      <c r="C37" s="36" t="s">
        <v>0</v>
      </c>
      <c r="D37" s="18">
        <v>6.43</v>
      </c>
      <c r="E37" s="29">
        <f t="shared" si="0"/>
        <v>0</v>
      </c>
      <c r="F37" s="40"/>
      <c r="G37" s="35"/>
      <c r="H37" s="42" t="s">
        <v>2</v>
      </c>
    </row>
    <row r="38" spans="1:8" s="18" customFormat="1" ht="15.75" x14ac:dyDescent="0.25">
      <c r="A38" s="34" t="s">
        <v>41</v>
      </c>
      <c r="B38" s="26"/>
      <c r="C38" s="36" t="s">
        <v>0</v>
      </c>
      <c r="D38" s="18">
        <v>5.72</v>
      </c>
      <c r="E38" s="29">
        <f t="shared" si="0"/>
        <v>0</v>
      </c>
      <c r="F38" s="40"/>
      <c r="G38" s="35"/>
      <c r="H38" s="42" t="s">
        <v>2</v>
      </c>
    </row>
    <row r="39" spans="1:8" s="18" customFormat="1" ht="15.75" x14ac:dyDescent="0.25">
      <c r="A39" s="34" t="s">
        <v>42</v>
      </c>
      <c r="B39" s="26"/>
      <c r="C39" s="36" t="s">
        <v>0</v>
      </c>
      <c r="D39" s="184">
        <v>5</v>
      </c>
      <c r="E39" s="29">
        <f t="shared" si="0"/>
        <v>0</v>
      </c>
      <c r="F39" s="40"/>
      <c r="G39" s="35"/>
      <c r="H39" s="42" t="s">
        <v>2</v>
      </c>
    </row>
    <row r="40" spans="1:8" s="18" customFormat="1" ht="15.75" x14ac:dyDescent="0.25">
      <c r="A40" s="34" t="s">
        <v>43</v>
      </c>
      <c r="B40" s="26"/>
      <c r="C40" s="36" t="s">
        <v>0</v>
      </c>
      <c r="D40" s="18">
        <v>4.29</v>
      </c>
      <c r="E40" s="29">
        <f t="shared" si="0"/>
        <v>0</v>
      </c>
      <c r="F40" s="40"/>
      <c r="G40" s="35"/>
      <c r="H40" s="42" t="s">
        <v>2</v>
      </c>
    </row>
    <row r="41" spans="1:8" s="18" customFormat="1" ht="15.75" x14ac:dyDescent="0.25">
      <c r="A41" s="34" t="s">
        <v>44</v>
      </c>
      <c r="B41" s="26"/>
      <c r="C41" s="36" t="s">
        <v>0</v>
      </c>
      <c r="D41" s="18">
        <v>3.58</v>
      </c>
      <c r="E41" s="29">
        <f t="shared" si="0"/>
        <v>0</v>
      </c>
      <c r="F41" s="40"/>
      <c r="G41" s="35"/>
      <c r="H41" s="42" t="s">
        <v>2</v>
      </c>
    </row>
    <row r="42" spans="1:8" s="18" customFormat="1" ht="15.75" x14ac:dyDescent="0.25">
      <c r="A42" s="34" t="s">
        <v>45</v>
      </c>
      <c r="B42" s="26"/>
      <c r="C42" s="36" t="s">
        <v>0</v>
      </c>
      <c r="D42" s="18">
        <v>2.86</v>
      </c>
      <c r="E42" s="29">
        <f t="shared" si="0"/>
        <v>0</v>
      </c>
      <c r="F42" s="40"/>
      <c r="G42" s="35"/>
      <c r="H42" s="42" t="s">
        <v>2</v>
      </c>
    </row>
    <row r="43" spans="1:8" s="18" customFormat="1" ht="15.75" x14ac:dyDescent="0.25">
      <c r="A43" s="34" t="s">
        <v>46</v>
      </c>
      <c r="B43" s="26"/>
      <c r="C43" s="36" t="s">
        <v>0</v>
      </c>
      <c r="D43" s="18">
        <v>2.15</v>
      </c>
      <c r="E43" s="29">
        <f t="shared" si="0"/>
        <v>0</v>
      </c>
      <c r="F43" s="40"/>
      <c r="G43" s="35"/>
      <c r="H43" s="42" t="s">
        <v>2</v>
      </c>
    </row>
    <row r="44" spans="1:8" s="18" customFormat="1" ht="15.75" x14ac:dyDescent="0.25">
      <c r="A44" s="34" t="s">
        <v>47</v>
      </c>
      <c r="B44" s="26"/>
      <c r="C44" s="36" t="s">
        <v>0</v>
      </c>
      <c r="D44" s="18">
        <v>1.43</v>
      </c>
      <c r="E44" s="29">
        <f t="shared" si="0"/>
        <v>0</v>
      </c>
      <c r="F44" s="40"/>
      <c r="G44" s="35"/>
      <c r="H44" s="42" t="s">
        <v>2</v>
      </c>
    </row>
    <row r="45" spans="1:8" s="18" customFormat="1" ht="15.75" x14ac:dyDescent="0.25">
      <c r="A45" s="34" t="s">
        <v>48</v>
      </c>
      <c r="B45" s="26"/>
      <c r="C45" s="36" t="s">
        <v>0</v>
      </c>
      <c r="D45" s="18">
        <v>0.72</v>
      </c>
      <c r="E45" s="29">
        <f t="shared" si="0"/>
        <v>0</v>
      </c>
      <c r="F45" s="40"/>
      <c r="G45" s="35"/>
      <c r="H45" s="42" t="s">
        <v>2</v>
      </c>
    </row>
    <row r="46" spans="1:8" s="18" customFormat="1" x14ac:dyDescent="0.2">
      <c r="A46" s="34" t="s">
        <v>49</v>
      </c>
      <c r="B46" s="26"/>
      <c r="C46" s="36" t="s">
        <v>0</v>
      </c>
      <c r="D46" s="43"/>
      <c r="E46" s="32"/>
      <c r="F46" s="40"/>
      <c r="G46" s="35"/>
      <c r="H46" s="42" t="s">
        <v>2</v>
      </c>
    </row>
    <row r="47" spans="1:8" s="18" customFormat="1" x14ac:dyDescent="0.2">
      <c r="A47" s="34" t="s">
        <v>50</v>
      </c>
      <c r="B47" s="26"/>
      <c r="C47" s="36" t="s">
        <v>0</v>
      </c>
      <c r="D47" s="43"/>
      <c r="E47" s="32"/>
      <c r="F47" s="40"/>
      <c r="G47" s="35"/>
      <c r="H47" s="42" t="s">
        <v>2</v>
      </c>
    </row>
    <row r="48" spans="1:8" s="18" customFormat="1" x14ac:dyDescent="0.2">
      <c r="A48" s="34" t="s">
        <v>51</v>
      </c>
      <c r="B48" s="26"/>
      <c r="C48" s="36" t="s">
        <v>0</v>
      </c>
      <c r="D48" s="43"/>
      <c r="E48" s="32"/>
      <c r="F48" s="40"/>
      <c r="G48" s="35"/>
      <c r="H48" s="42" t="s">
        <v>2</v>
      </c>
    </row>
    <row r="49" spans="1:8" s="18" customFormat="1" x14ac:dyDescent="0.2">
      <c r="A49" s="34" t="s">
        <v>52</v>
      </c>
      <c r="B49" s="26"/>
      <c r="C49" s="36" t="s">
        <v>0</v>
      </c>
      <c r="D49" s="43"/>
      <c r="E49" s="32"/>
      <c r="F49" s="40"/>
      <c r="G49" s="35"/>
      <c r="H49" s="42" t="s">
        <v>2</v>
      </c>
    </row>
    <row r="50" spans="1:8" s="18" customFormat="1" x14ac:dyDescent="0.2">
      <c r="A50" s="34" t="s">
        <v>53</v>
      </c>
      <c r="B50" s="26"/>
      <c r="C50" s="36" t="s">
        <v>0</v>
      </c>
      <c r="D50" s="43"/>
      <c r="E50" s="32"/>
      <c r="F50" s="40"/>
      <c r="G50" s="35"/>
      <c r="H50" s="42" t="s">
        <v>2</v>
      </c>
    </row>
    <row r="51" spans="1:8" s="18" customFormat="1" x14ac:dyDescent="0.2">
      <c r="A51" s="34" t="s">
        <v>54</v>
      </c>
      <c r="B51" s="26"/>
      <c r="C51" s="36" t="s">
        <v>0</v>
      </c>
      <c r="D51" s="43"/>
      <c r="E51" s="32"/>
      <c r="F51" s="40"/>
      <c r="G51" s="41"/>
      <c r="H51" s="42" t="s">
        <v>2</v>
      </c>
    </row>
    <row r="52" spans="1:8" s="18" customFormat="1" x14ac:dyDescent="0.2">
      <c r="A52" s="34" t="s">
        <v>55</v>
      </c>
      <c r="B52" s="26"/>
      <c r="C52" s="36" t="s">
        <v>0</v>
      </c>
      <c r="D52" s="43"/>
      <c r="E52" s="32"/>
      <c r="F52" s="40"/>
      <c r="G52" s="35"/>
      <c r="H52" s="42" t="s">
        <v>2</v>
      </c>
    </row>
    <row r="53" spans="1:8" s="18" customFormat="1" x14ac:dyDescent="0.2">
      <c r="A53" s="34" t="s">
        <v>56</v>
      </c>
      <c r="B53" s="26"/>
      <c r="C53" s="36" t="s">
        <v>0</v>
      </c>
      <c r="D53" s="43"/>
      <c r="E53" s="32"/>
      <c r="F53" s="40"/>
      <c r="G53" s="35"/>
      <c r="H53" s="42" t="s">
        <v>2</v>
      </c>
    </row>
    <row r="54" spans="1:8" s="18" customFormat="1" x14ac:dyDescent="0.2">
      <c r="A54" s="34" t="s">
        <v>57</v>
      </c>
      <c r="B54" s="26"/>
      <c r="C54" s="36" t="s">
        <v>0</v>
      </c>
      <c r="D54" s="43"/>
      <c r="E54" s="32"/>
      <c r="F54" s="40"/>
      <c r="G54" s="35"/>
      <c r="H54" s="42" t="s">
        <v>2</v>
      </c>
    </row>
    <row r="55" spans="1:8" s="18" customFormat="1" x14ac:dyDescent="0.2">
      <c r="A55" s="34" t="s">
        <v>58</v>
      </c>
      <c r="B55" s="26"/>
      <c r="C55" s="36" t="s">
        <v>0</v>
      </c>
      <c r="D55" s="43"/>
      <c r="E55" s="32"/>
      <c r="F55" s="40"/>
      <c r="G55" s="35"/>
      <c r="H55" s="42" t="s">
        <v>2</v>
      </c>
    </row>
    <row r="56" spans="1:8" s="18" customFormat="1" x14ac:dyDescent="0.2">
      <c r="A56" s="34" t="s">
        <v>59</v>
      </c>
      <c r="B56" s="26"/>
      <c r="C56" s="36" t="s">
        <v>0</v>
      </c>
      <c r="D56" s="43"/>
      <c r="E56" s="32"/>
      <c r="F56" s="40"/>
      <c r="G56" s="35"/>
      <c r="H56" s="42" t="s">
        <v>2</v>
      </c>
    </row>
    <row r="57" spans="1:8" s="18" customFormat="1" x14ac:dyDescent="0.2">
      <c r="A57" s="34" t="s">
        <v>60</v>
      </c>
      <c r="B57" s="26"/>
      <c r="C57" s="36" t="s">
        <v>0</v>
      </c>
      <c r="D57" s="43"/>
      <c r="E57" s="32"/>
      <c r="F57" s="40"/>
      <c r="G57" s="35"/>
      <c r="H57" s="42" t="s">
        <v>2</v>
      </c>
    </row>
    <row r="58" spans="1:8" s="18" customFormat="1" x14ac:dyDescent="0.2">
      <c r="A58" s="34" t="s">
        <v>61</v>
      </c>
      <c r="B58" s="26"/>
      <c r="C58" s="36" t="s">
        <v>0</v>
      </c>
      <c r="D58" s="43"/>
      <c r="E58" s="32"/>
      <c r="F58" s="40"/>
      <c r="G58" s="35"/>
      <c r="H58" s="42" t="s">
        <v>2</v>
      </c>
    </row>
    <row r="59" spans="1:8" s="18" customFormat="1" x14ac:dyDescent="0.2">
      <c r="A59" s="34" t="s">
        <v>62</v>
      </c>
      <c r="B59" s="26"/>
      <c r="C59" s="36" t="s">
        <v>0</v>
      </c>
      <c r="D59" s="43"/>
      <c r="E59" s="32"/>
      <c r="F59" s="40"/>
      <c r="G59" s="35"/>
      <c r="H59" s="42" t="s">
        <v>2</v>
      </c>
    </row>
    <row r="60" spans="1:8" s="18" customFormat="1" x14ac:dyDescent="0.2">
      <c r="A60" s="34" t="s">
        <v>63</v>
      </c>
      <c r="B60" s="26"/>
      <c r="C60" s="36" t="s">
        <v>0</v>
      </c>
      <c r="D60" s="43"/>
      <c r="E60" s="32"/>
      <c r="F60" s="40"/>
      <c r="G60" s="35"/>
      <c r="H60" s="42" t="s">
        <v>2</v>
      </c>
    </row>
    <row r="61" spans="1:8" s="18" customFormat="1" x14ac:dyDescent="0.2">
      <c r="A61" s="34" t="s">
        <v>64</v>
      </c>
      <c r="B61" s="26"/>
      <c r="C61" s="36" t="s">
        <v>0</v>
      </c>
      <c r="D61" s="43"/>
      <c r="E61" s="32"/>
      <c r="F61" s="40"/>
      <c r="G61" s="35"/>
      <c r="H61" s="42" t="s">
        <v>2</v>
      </c>
    </row>
    <row r="62" spans="1:8" s="18" customFormat="1" x14ac:dyDescent="0.2">
      <c r="A62" s="34" t="s">
        <v>65</v>
      </c>
      <c r="B62" s="26"/>
      <c r="C62" s="36" t="s">
        <v>0</v>
      </c>
      <c r="D62" s="43"/>
      <c r="E62" s="32"/>
      <c r="F62" s="40"/>
      <c r="G62" s="35"/>
      <c r="H62" s="42" t="s">
        <v>2</v>
      </c>
    </row>
    <row r="63" spans="1:8" s="18" customFormat="1" x14ac:dyDescent="0.2">
      <c r="A63" s="34" t="s">
        <v>66</v>
      </c>
      <c r="B63" s="26"/>
      <c r="C63" s="36" t="s">
        <v>0</v>
      </c>
      <c r="D63" s="43"/>
      <c r="E63" s="32"/>
      <c r="F63" s="40"/>
      <c r="G63" s="35"/>
      <c r="H63" s="42" t="s">
        <v>2</v>
      </c>
    </row>
    <row r="64" spans="1:8" s="18" customFormat="1" x14ac:dyDescent="0.2">
      <c r="A64" s="34" t="s">
        <v>67</v>
      </c>
      <c r="B64" s="26"/>
      <c r="C64" s="36" t="s">
        <v>0</v>
      </c>
      <c r="D64" s="43"/>
      <c r="E64" s="32"/>
      <c r="F64" s="40"/>
      <c r="G64" s="35"/>
      <c r="H64" s="42" t="s">
        <v>2</v>
      </c>
    </row>
    <row r="65" spans="1:8" s="18" customFormat="1" x14ac:dyDescent="0.2">
      <c r="A65" s="34" t="s">
        <v>68</v>
      </c>
      <c r="B65" s="26"/>
      <c r="C65" s="36" t="s">
        <v>0</v>
      </c>
      <c r="D65" s="43"/>
      <c r="E65" s="32"/>
      <c r="F65" s="40"/>
      <c r="G65" s="35"/>
      <c r="H65" s="42" t="s">
        <v>2</v>
      </c>
    </row>
    <row r="66" spans="1:8" s="18" customFormat="1" x14ac:dyDescent="0.2">
      <c r="A66" s="34" t="s">
        <v>69</v>
      </c>
      <c r="B66" s="26"/>
      <c r="C66" s="36" t="s">
        <v>0</v>
      </c>
      <c r="D66" s="43"/>
      <c r="E66" s="32"/>
      <c r="F66" s="40"/>
      <c r="G66" s="35"/>
      <c r="H66" s="42" t="s">
        <v>2</v>
      </c>
    </row>
    <row r="67" spans="1:8" s="18" customFormat="1" x14ac:dyDescent="0.2">
      <c r="A67" s="34" t="s">
        <v>70</v>
      </c>
      <c r="B67" s="26"/>
      <c r="C67" s="36" t="s">
        <v>0</v>
      </c>
      <c r="D67" s="43"/>
      <c r="E67" s="32"/>
      <c r="F67" s="40"/>
      <c r="G67" s="41"/>
      <c r="H67" s="42" t="s">
        <v>2</v>
      </c>
    </row>
    <row r="68" spans="1:8" s="18" customFormat="1" x14ac:dyDescent="0.2">
      <c r="A68" s="34" t="s">
        <v>71</v>
      </c>
      <c r="B68" s="26"/>
      <c r="C68" s="36" t="s">
        <v>0</v>
      </c>
      <c r="D68" s="43"/>
      <c r="E68" s="32"/>
      <c r="F68" s="40"/>
      <c r="G68" s="35"/>
      <c r="H68" s="42" t="s">
        <v>2</v>
      </c>
    </row>
    <row r="69" spans="1:8" s="18" customFormat="1" x14ac:dyDescent="0.2">
      <c r="A69" s="34" t="s">
        <v>72</v>
      </c>
      <c r="B69" s="26"/>
      <c r="C69" s="36" t="s">
        <v>0</v>
      </c>
      <c r="D69" s="43"/>
      <c r="E69" s="32"/>
      <c r="F69" s="40"/>
      <c r="G69" s="35"/>
      <c r="H69" s="42" t="s">
        <v>2</v>
      </c>
    </row>
    <row r="70" spans="1:8" s="18" customFormat="1" x14ac:dyDescent="0.2">
      <c r="A70" s="34" t="s">
        <v>73</v>
      </c>
      <c r="B70" s="26"/>
      <c r="C70" s="36" t="s">
        <v>0</v>
      </c>
      <c r="D70" s="43"/>
      <c r="E70" s="32"/>
      <c r="F70" s="40"/>
      <c r="G70" s="35"/>
      <c r="H70" s="42" t="s">
        <v>2</v>
      </c>
    </row>
    <row r="71" spans="1:8" s="18" customFormat="1" x14ac:dyDescent="0.2">
      <c r="A71" s="34" t="s">
        <v>73</v>
      </c>
      <c r="B71" s="26"/>
      <c r="C71" s="36" t="s">
        <v>0</v>
      </c>
      <c r="D71" s="43"/>
      <c r="E71" s="32"/>
      <c r="F71" s="40"/>
      <c r="G71" s="35"/>
      <c r="H71" s="42" t="s">
        <v>2</v>
      </c>
    </row>
    <row r="72" spans="1:8" s="18" customFormat="1" x14ac:dyDescent="0.2">
      <c r="A72" s="34" t="s">
        <v>74</v>
      </c>
      <c r="B72" s="26"/>
      <c r="C72" s="36" t="s">
        <v>0</v>
      </c>
      <c r="D72" s="43"/>
      <c r="E72" s="32"/>
      <c r="F72" s="40"/>
      <c r="G72" s="35"/>
      <c r="H72" s="42" t="s">
        <v>2</v>
      </c>
    </row>
    <row r="73" spans="1:8" s="18" customFormat="1" x14ac:dyDescent="0.2">
      <c r="A73" s="34" t="s">
        <v>75</v>
      </c>
      <c r="B73" s="26"/>
      <c r="C73" s="36" t="s">
        <v>0</v>
      </c>
      <c r="D73" s="43"/>
      <c r="E73" s="32"/>
      <c r="F73" s="40"/>
      <c r="G73" s="35"/>
      <c r="H73" s="42" t="s">
        <v>2</v>
      </c>
    </row>
    <row r="74" spans="1:8" s="18" customFormat="1" x14ac:dyDescent="0.2">
      <c r="A74" s="34" t="s">
        <v>76</v>
      </c>
      <c r="B74" s="26"/>
      <c r="C74" s="36" t="s">
        <v>0</v>
      </c>
      <c r="D74" s="43"/>
      <c r="E74" s="32"/>
      <c r="F74" s="40"/>
      <c r="G74" s="35"/>
      <c r="H74" s="42" t="s">
        <v>2</v>
      </c>
    </row>
    <row r="75" spans="1:8" s="18" customFormat="1" x14ac:dyDescent="0.2">
      <c r="A75" s="34" t="s">
        <v>77</v>
      </c>
      <c r="B75" s="26"/>
      <c r="C75" s="36" t="s">
        <v>0</v>
      </c>
      <c r="D75" s="43"/>
      <c r="E75" s="32"/>
      <c r="F75" s="40"/>
      <c r="G75" s="35"/>
      <c r="H75" s="42" t="s">
        <v>2</v>
      </c>
    </row>
    <row r="76" spans="1:8" s="18" customFormat="1" x14ac:dyDescent="0.2">
      <c r="A76" s="34" t="s">
        <v>78</v>
      </c>
      <c r="B76" s="26"/>
      <c r="C76" s="36" t="s">
        <v>0</v>
      </c>
      <c r="D76" s="43"/>
      <c r="E76" s="32"/>
      <c r="F76" s="40"/>
      <c r="G76" s="35"/>
      <c r="H76" s="42" t="s">
        <v>2</v>
      </c>
    </row>
    <row r="77" spans="1:8" s="18" customFormat="1" x14ac:dyDescent="0.2">
      <c r="A77" s="34" t="s">
        <v>79</v>
      </c>
      <c r="B77" s="26"/>
      <c r="C77" s="36" t="s">
        <v>0</v>
      </c>
      <c r="D77" s="43"/>
      <c r="E77" s="32"/>
      <c r="F77" s="40"/>
      <c r="G77" s="35"/>
      <c r="H77" s="42" t="s">
        <v>2</v>
      </c>
    </row>
    <row r="78" spans="1:8" s="18" customFormat="1" x14ac:dyDescent="0.2">
      <c r="A78" s="34" t="s">
        <v>80</v>
      </c>
      <c r="B78" s="26"/>
      <c r="C78" s="36" t="s">
        <v>0</v>
      </c>
      <c r="D78" s="43"/>
      <c r="E78" s="32"/>
      <c r="F78" s="40"/>
      <c r="G78" s="35"/>
      <c r="H78" s="42" t="s">
        <v>2</v>
      </c>
    </row>
    <row r="79" spans="1:8" s="18" customFormat="1" x14ac:dyDescent="0.2">
      <c r="A79" s="34" t="s">
        <v>81</v>
      </c>
      <c r="B79" s="26"/>
      <c r="C79" s="36" t="s">
        <v>0</v>
      </c>
      <c r="D79" s="43"/>
      <c r="E79" s="32"/>
      <c r="F79" s="40"/>
      <c r="G79" s="35"/>
      <c r="H79" s="42" t="s">
        <v>2</v>
      </c>
    </row>
    <row r="80" spans="1:8" s="18" customFormat="1" x14ac:dyDescent="0.2">
      <c r="A80" s="34" t="s">
        <v>82</v>
      </c>
      <c r="B80" s="26"/>
      <c r="C80" s="36" t="s">
        <v>0</v>
      </c>
      <c r="D80" s="43"/>
      <c r="E80" s="32"/>
      <c r="F80" s="40"/>
      <c r="G80" s="35"/>
      <c r="H80" s="42" t="s">
        <v>2</v>
      </c>
    </row>
    <row r="81" spans="1:8" s="18" customFormat="1" x14ac:dyDescent="0.2">
      <c r="A81" s="34" t="s">
        <v>83</v>
      </c>
      <c r="B81" s="26"/>
      <c r="C81" s="36" t="s">
        <v>0</v>
      </c>
      <c r="D81" s="43"/>
      <c r="E81" s="32"/>
      <c r="F81" s="40"/>
      <c r="G81" s="35"/>
      <c r="H81" s="42" t="s">
        <v>2</v>
      </c>
    </row>
    <row r="82" spans="1:8" s="18" customFormat="1" x14ac:dyDescent="0.2">
      <c r="A82" s="34" t="s">
        <v>84</v>
      </c>
      <c r="B82" s="26"/>
      <c r="C82" s="36" t="s">
        <v>0</v>
      </c>
      <c r="D82" s="43"/>
      <c r="E82" s="32"/>
      <c r="F82" s="40"/>
      <c r="G82" s="35"/>
      <c r="H82" s="42" t="s">
        <v>2</v>
      </c>
    </row>
    <row r="83" spans="1:8" s="18" customFormat="1" x14ac:dyDescent="0.2">
      <c r="A83" s="34" t="s">
        <v>85</v>
      </c>
      <c r="B83" s="26"/>
      <c r="C83" s="36" t="s">
        <v>0</v>
      </c>
      <c r="D83" s="43"/>
      <c r="E83" s="32"/>
      <c r="F83" s="40"/>
      <c r="G83" s="41"/>
      <c r="H83" s="42" t="s">
        <v>2</v>
      </c>
    </row>
    <row r="84" spans="1:8" s="18" customFormat="1" x14ac:dyDescent="0.2">
      <c r="A84" s="34" t="s">
        <v>86</v>
      </c>
      <c r="B84" s="26"/>
      <c r="C84" s="36" t="s">
        <v>0</v>
      </c>
      <c r="D84" s="43"/>
      <c r="E84" s="32"/>
      <c r="F84" s="40"/>
      <c r="G84" s="35"/>
      <c r="H84" s="42" t="s">
        <v>2</v>
      </c>
    </row>
    <row r="85" spans="1:8" s="18" customFormat="1" x14ac:dyDescent="0.2">
      <c r="A85" s="34" t="s">
        <v>191</v>
      </c>
      <c r="B85" s="26"/>
      <c r="C85" s="36" t="s">
        <v>0</v>
      </c>
      <c r="D85" s="43"/>
      <c r="E85" s="32"/>
      <c r="F85" s="40"/>
      <c r="G85" s="35"/>
      <c r="H85" s="42" t="s">
        <v>2</v>
      </c>
    </row>
    <row r="86" spans="1:8" s="18" customFormat="1" x14ac:dyDescent="0.2">
      <c r="A86" s="34" t="s">
        <v>87</v>
      </c>
      <c r="B86" s="26"/>
      <c r="C86" s="36" t="s">
        <v>0</v>
      </c>
      <c r="D86" s="43"/>
      <c r="E86" s="32"/>
      <c r="F86" s="40"/>
      <c r="G86" s="35"/>
      <c r="H86" s="42" t="s">
        <v>2</v>
      </c>
    </row>
    <row r="87" spans="1:8" s="18" customFormat="1" x14ac:dyDescent="0.2">
      <c r="A87" s="34" t="s">
        <v>88</v>
      </c>
      <c r="B87" s="26"/>
      <c r="C87" s="36" t="s">
        <v>0</v>
      </c>
      <c r="D87" s="43"/>
      <c r="E87" s="32"/>
      <c r="F87" s="40"/>
      <c r="G87" s="35"/>
      <c r="H87" s="42" t="s">
        <v>2</v>
      </c>
    </row>
    <row r="88" spans="1:8" s="18" customFormat="1" x14ac:dyDescent="0.2">
      <c r="A88" s="34" t="s">
        <v>89</v>
      </c>
      <c r="B88" s="26"/>
      <c r="C88" s="36" t="s">
        <v>0</v>
      </c>
      <c r="D88" s="43"/>
      <c r="E88" s="32"/>
      <c r="F88" s="40"/>
      <c r="G88" s="35"/>
      <c r="H88" s="42" t="s">
        <v>2</v>
      </c>
    </row>
    <row r="89" spans="1:8" s="18" customFormat="1" x14ac:dyDescent="0.2">
      <c r="A89" s="34" t="s">
        <v>90</v>
      </c>
      <c r="B89" s="26"/>
      <c r="C89" s="36" t="s">
        <v>0</v>
      </c>
      <c r="D89" s="43"/>
      <c r="E89" s="32"/>
      <c r="F89" s="40"/>
      <c r="G89" s="35"/>
      <c r="H89" s="42" t="s">
        <v>2</v>
      </c>
    </row>
    <row r="90" spans="1:8" s="18" customFormat="1" x14ac:dyDescent="0.2">
      <c r="A90" s="34" t="s">
        <v>91</v>
      </c>
      <c r="B90" s="26"/>
      <c r="C90" s="36" t="s">
        <v>0</v>
      </c>
      <c r="D90" s="43"/>
      <c r="E90" s="32"/>
      <c r="F90" s="40"/>
      <c r="G90" s="35"/>
      <c r="H90" s="42" t="s">
        <v>2</v>
      </c>
    </row>
    <row r="91" spans="1:8" s="18" customFormat="1" x14ac:dyDescent="0.2">
      <c r="A91" s="34" t="s">
        <v>92</v>
      </c>
      <c r="B91" s="26"/>
      <c r="C91" s="36" t="s">
        <v>0</v>
      </c>
      <c r="D91" s="43"/>
      <c r="E91" s="32"/>
      <c r="F91" s="40"/>
      <c r="G91" s="35"/>
      <c r="H91" s="42" t="s">
        <v>2</v>
      </c>
    </row>
    <row r="92" spans="1:8" s="18" customFormat="1" x14ac:dyDescent="0.2">
      <c r="A92" s="34" t="s">
        <v>93</v>
      </c>
      <c r="B92" s="26"/>
      <c r="C92" s="36" t="s">
        <v>0</v>
      </c>
      <c r="D92" s="43"/>
      <c r="E92" s="32"/>
      <c r="F92" s="40"/>
      <c r="G92" s="35"/>
      <c r="H92" s="42" t="s">
        <v>2</v>
      </c>
    </row>
    <row r="93" spans="1:8" s="18" customFormat="1" x14ac:dyDescent="0.2">
      <c r="A93" s="34" t="s">
        <v>94</v>
      </c>
      <c r="B93" s="26"/>
      <c r="C93" s="36" t="s">
        <v>0</v>
      </c>
      <c r="D93" s="43"/>
      <c r="E93" s="32"/>
      <c r="F93" s="40"/>
      <c r="G93" s="35"/>
      <c r="H93" s="42" t="s">
        <v>2</v>
      </c>
    </row>
    <row r="94" spans="1:8" s="18" customFormat="1" x14ac:dyDescent="0.2">
      <c r="A94" s="34" t="s">
        <v>95</v>
      </c>
      <c r="B94" s="26"/>
      <c r="C94" s="36" t="s">
        <v>0</v>
      </c>
      <c r="D94" s="43"/>
      <c r="E94" s="32"/>
      <c r="F94" s="40"/>
      <c r="G94" s="35"/>
      <c r="H94" s="42" t="s">
        <v>2</v>
      </c>
    </row>
    <row r="95" spans="1:8" s="18" customFormat="1" x14ac:dyDescent="0.2">
      <c r="A95" s="34" t="s">
        <v>96</v>
      </c>
      <c r="B95" s="26"/>
      <c r="C95" s="36" t="s">
        <v>0</v>
      </c>
      <c r="D95" s="43"/>
      <c r="E95" s="32"/>
      <c r="F95" s="40"/>
      <c r="G95" s="35"/>
      <c r="H95" s="42" t="s">
        <v>2</v>
      </c>
    </row>
    <row r="96" spans="1:8" s="18" customFormat="1" x14ac:dyDescent="0.2">
      <c r="A96" s="34" t="s">
        <v>97</v>
      </c>
      <c r="B96" s="26"/>
      <c r="C96" s="36" t="s">
        <v>0</v>
      </c>
      <c r="D96" s="43"/>
      <c r="E96" s="32"/>
      <c r="F96" s="40"/>
      <c r="G96" s="35"/>
      <c r="H96" s="42" t="s">
        <v>2</v>
      </c>
    </row>
    <row r="97" spans="1:8" s="18" customFormat="1" x14ac:dyDescent="0.2">
      <c r="A97" s="34" t="s">
        <v>98</v>
      </c>
      <c r="B97" s="26"/>
      <c r="C97" s="36" t="s">
        <v>0</v>
      </c>
      <c r="D97" s="43"/>
      <c r="E97" s="32"/>
      <c r="F97" s="40"/>
      <c r="G97" s="35"/>
      <c r="H97" s="42" t="s">
        <v>2</v>
      </c>
    </row>
    <row r="98" spans="1:8" s="18" customFormat="1" x14ac:dyDescent="0.2">
      <c r="A98" s="34" t="s">
        <v>99</v>
      </c>
      <c r="B98" s="26"/>
      <c r="C98" s="36" t="s">
        <v>0</v>
      </c>
      <c r="D98" s="43"/>
      <c r="E98" s="32"/>
      <c r="F98" s="40"/>
      <c r="G98" s="41"/>
      <c r="H98" s="42" t="s">
        <v>2</v>
      </c>
    </row>
    <row r="99" spans="1:8" s="18" customFormat="1" x14ac:dyDescent="0.2">
      <c r="A99" s="34" t="s">
        <v>100</v>
      </c>
      <c r="B99" s="26"/>
      <c r="C99" s="36" t="s">
        <v>0</v>
      </c>
      <c r="D99" s="43"/>
      <c r="E99" s="32"/>
      <c r="F99" s="40"/>
      <c r="G99" s="35"/>
      <c r="H99" s="42" t="s">
        <v>2</v>
      </c>
    </row>
    <row r="100" spans="1:8" s="18" customFormat="1" x14ac:dyDescent="0.2">
      <c r="A100" s="34" t="s">
        <v>101</v>
      </c>
      <c r="B100" s="26"/>
      <c r="C100" s="36" t="s">
        <v>0</v>
      </c>
      <c r="D100" s="43"/>
      <c r="E100" s="32"/>
      <c r="F100" s="40"/>
      <c r="G100" s="35"/>
      <c r="H100" s="42" t="s">
        <v>2</v>
      </c>
    </row>
    <row r="101" spans="1:8" s="18" customFormat="1" x14ac:dyDescent="0.2">
      <c r="A101" s="34" t="s">
        <v>102</v>
      </c>
      <c r="B101" s="26"/>
      <c r="C101" s="36" t="s">
        <v>0</v>
      </c>
      <c r="D101" s="43"/>
      <c r="E101" s="32"/>
      <c r="F101" s="40"/>
      <c r="G101" s="35"/>
      <c r="H101" s="42" t="s">
        <v>2</v>
      </c>
    </row>
    <row r="102" spans="1:8" s="18" customFormat="1" x14ac:dyDescent="0.2">
      <c r="A102" s="34" t="s">
        <v>103</v>
      </c>
      <c r="B102" s="26"/>
      <c r="C102" s="36" t="s">
        <v>0</v>
      </c>
      <c r="D102" s="43"/>
      <c r="E102" s="32"/>
      <c r="F102" s="40"/>
      <c r="G102" s="35"/>
      <c r="H102" s="42" t="s">
        <v>2</v>
      </c>
    </row>
    <row r="103" spans="1:8" s="18" customFormat="1" x14ac:dyDescent="0.2">
      <c r="A103" s="34" t="s">
        <v>104</v>
      </c>
      <c r="B103" s="26"/>
      <c r="C103" s="36" t="s">
        <v>0</v>
      </c>
      <c r="D103" s="43"/>
      <c r="E103" s="32"/>
      <c r="F103" s="40"/>
      <c r="G103" s="35"/>
      <c r="H103" s="42" t="s">
        <v>2</v>
      </c>
    </row>
    <row r="104" spans="1:8" s="18" customFormat="1" x14ac:dyDescent="0.2">
      <c r="A104" s="34" t="s">
        <v>105</v>
      </c>
      <c r="B104" s="26"/>
      <c r="C104" s="36" t="s">
        <v>0</v>
      </c>
      <c r="D104" s="43"/>
      <c r="E104" s="32"/>
      <c r="F104" s="40"/>
      <c r="G104" s="35"/>
      <c r="H104" s="42" t="s">
        <v>2</v>
      </c>
    </row>
    <row r="105" spans="1:8" s="18" customFormat="1" x14ac:dyDescent="0.2">
      <c r="A105" s="34" t="s">
        <v>106</v>
      </c>
      <c r="B105" s="26"/>
      <c r="C105" s="36" t="s">
        <v>0</v>
      </c>
      <c r="D105" s="43"/>
      <c r="E105" s="32"/>
      <c r="F105" s="40"/>
      <c r="G105" s="35"/>
      <c r="H105" s="42" t="s">
        <v>2</v>
      </c>
    </row>
    <row r="106" spans="1:8" s="18" customFormat="1" x14ac:dyDescent="0.2">
      <c r="A106" s="34" t="s">
        <v>107</v>
      </c>
      <c r="B106" s="26"/>
      <c r="C106" s="36" t="s">
        <v>0</v>
      </c>
      <c r="D106" s="43"/>
      <c r="E106" s="32"/>
      <c r="F106" s="40"/>
      <c r="G106" s="35"/>
      <c r="H106" s="42" t="s">
        <v>2</v>
      </c>
    </row>
    <row r="107" spans="1:8" s="18" customFormat="1" x14ac:dyDescent="0.2">
      <c r="A107" s="34" t="s">
        <v>108</v>
      </c>
      <c r="B107" s="26"/>
      <c r="C107" s="36" t="s">
        <v>0</v>
      </c>
      <c r="D107" s="43"/>
      <c r="E107" s="32"/>
      <c r="F107" s="40"/>
      <c r="G107" s="35"/>
      <c r="H107" s="42" t="s">
        <v>2</v>
      </c>
    </row>
    <row r="108" spans="1:8" s="18" customFormat="1" x14ac:dyDescent="0.2">
      <c r="A108" s="34" t="s">
        <v>109</v>
      </c>
      <c r="B108" s="26"/>
      <c r="C108" s="36" t="s">
        <v>0</v>
      </c>
      <c r="D108" s="43"/>
      <c r="E108" s="32"/>
      <c r="F108" s="40"/>
      <c r="G108" s="35"/>
      <c r="H108" s="42" t="s">
        <v>2</v>
      </c>
    </row>
    <row r="109" spans="1:8" s="18" customFormat="1" x14ac:dyDescent="0.2">
      <c r="A109" s="34" t="s">
        <v>110</v>
      </c>
      <c r="B109" s="26"/>
      <c r="C109" s="36" t="s">
        <v>0</v>
      </c>
      <c r="D109" s="43"/>
      <c r="E109" s="32"/>
      <c r="F109" s="40"/>
      <c r="G109" s="35"/>
      <c r="H109" s="42" t="s">
        <v>2</v>
      </c>
    </row>
    <row r="110" spans="1:8" s="18" customFormat="1" x14ac:dyDescent="0.2">
      <c r="A110" s="34" t="s">
        <v>111</v>
      </c>
      <c r="B110" s="26"/>
      <c r="C110" s="36" t="s">
        <v>0</v>
      </c>
      <c r="D110" s="43"/>
      <c r="E110" s="32"/>
      <c r="F110" s="40"/>
      <c r="G110" s="35"/>
      <c r="H110" s="42" t="s">
        <v>2</v>
      </c>
    </row>
    <row r="111" spans="1:8" s="18" customFormat="1" x14ac:dyDescent="0.2">
      <c r="A111" s="34" t="s">
        <v>112</v>
      </c>
      <c r="B111" s="26"/>
      <c r="C111" s="36" t="s">
        <v>0</v>
      </c>
      <c r="D111" s="43"/>
      <c r="E111" s="32"/>
      <c r="F111" s="40"/>
      <c r="G111" s="35"/>
      <c r="H111" s="42" t="s">
        <v>2</v>
      </c>
    </row>
    <row r="112" spans="1:8" s="18" customFormat="1" x14ac:dyDescent="0.2">
      <c r="A112" s="34" t="s">
        <v>113</v>
      </c>
      <c r="B112" s="26"/>
      <c r="C112" s="36" t="s">
        <v>0</v>
      </c>
      <c r="D112" s="43"/>
      <c r="E112" s="32"/>
      <c r="F112" s="40"/>
      <c r="G112" s="35"/>
      <c r="H112" s="42" t="s">
        <v>2</v>
      </c>
    </row>
    <row r="113" spans="1:8" s="18" customFormat="1" x14ac:dyDescent="0.2">
      <c r="A113" s="34" t="s">
        <v>114</v>
      </c>
      <c r="B113" s="26"/>
      <c r="C113" s="36" t="s">
        <v>0</v>
      </c>
      <c r="D113" s="43"/>
      <c r="E113" s="32"/>
      <c r="F113" s="40"/>
      <c r="G113" s="41"/>
      <c r="H113" s="42" t="s">
        <v>2</v>
      </c>
    </row>
    <row r="114" spans="1:8" s="18" customFormat="1" x14ac:dyDescent="0.2">
      <c r="A114" s="34" t="s">
        <v>115</v>
      </c>
      <c r="B114" s="26"/>
      <c r="C114" s="36" t="s">
        <v>0</v>
      </c>
      <c r="D114" s="43"/>
      <c r="E114" s="32"/>
      <c r="F114" s="40"/>
      <c r="G114" s="35"/>
      <c r="H114" s="42" t="s">
        <v>2</v>
      </c>
    </row>
    <row r="115" spans="1:8" s="18" customFormat="1" x14ac:dyDescent="0.2">
      <c r="A115" s="34" t="s">
        <v>116</v>
      </c>
      <c r="B115" s="26"/>
      <c r="C115" s="36" t="s">
        <v>0</v>
      </c>
      <c r="D115" s="43"/>
      <c r="E115" s="32"/>
      <c r="F115" s="40"/>
      <c r="G115" s="35"/>
      <c r="H115" s="42" t="s">
        <v>2</v>
      </c>
    </row>
    <row r="116" spans="1:8" s="18" customFormat="1" x14ac:dyDescent="0.2">
      <c r="A116" s="34" t="s">
        <v>117</v>
      </c>
      <c r="B116" s="26"/>
      <c r="C116" s="36" t="s">
        <v>0</v>
      </c>
      <c r="D116" s="43"/>
      <c r="E116" s="32"/>
      <c r="F116" s="40"/>
      <c r="G116" s="35"/>
      <c r="H116" s="42" t="s">
        <v>2</v>
      </c>
    </row>
    <row r="117" spans="1:8" s="18" customFormat="1" x14ac:dyDescent="0.2">
      <c r="A117" s="34" t="s">
        <v>118</v>
      </c>
      <c r="B117" s="26"/>
      <c r="C117" s="36" t="s">
        <v>0</v>
      </c>
      <c r="D117" s="43"/>
      <c r="E117" s="32"/>
      <c r="F117" s="40"/>
      <c r="G117" s="35"/>
      <c r="H117" s="42" t="s">
        <v>2</v>
      </c>
    </row>
    <row r="118" spans="1:8" s="18" customFormat="1" x14ac:dyDescent="0.2">
      <c r="A118" s="34" t="s">
        <v>119</v>
      </c>
      <c r="B118" s="26"/>
      <c r="C118" s="36" t="s">
        <v>0</v>
      </c>
      <c r="D118" s="43"/>
      <c r="E118" s="32"/>
      <c r="F118" s="40"/>
      <c r="G118" s="35"/>
      <c r="H118" s="42" t="s">
        <v>2</v>
      </c>
    </row>
    <row r="119" spans="1:8" s="18" customFormat="1" x14ac:dyDescent="0.2">
      <c r="A119" s="34" t="s">
        <v>120</v>
      </c>
      <c r="B119" s="26"/>
      <c r="C119" s="36" t="s">
        <v>0</v>
      </c>
      <c r="D119" s="43"/>
      <c r="E119" s="32"/>
      <c r="F119" s="40"/>
      <c r="G119" s="35"/>
      <c r="H119" s="42" t="s">
        <v>2</v>
      </c>
    </row>
    <row r="120" spans="1:8" s="18" customFormat="1" ht="15.75" x14ac:dyDescent="0.25">
      <c r="A120" s="34" t="s">
        <v>121</v>
      </c>
      <c r="B120" s="26"/>
      <c r="C120" s="36" t="s">
        <v>0</v>
      </c>
      <c r="D120" s="43"/>
      <c r="E120" s="32"/>
      <c r="F120" s="184">
        <v>1.25</v>
      </c>
      <c r="G120" s="29">
        <f t="shared" ref="G117:G159" si="1">B120*F120</f>
        <v>0</v>
      </c>
      <c r="H120" s="42" t="s">
        <v>2</v>
      </c>
    </row>
    <row r="121" spans="1:8" s="18" customFormat="1" ht="15.75" x14ac:dyDescent="0.25">
      <c r="A121" s="34" t="s">
        <v>122</v>
      </c>
      <c r="B121" s="26"/>
      <c r="C121" s="36" t="s">
        <v>0</v>
      </c>
      <c r="D121" s="43"/>
      <c r="E121" s="32"/>
      <c r="F121" s="184">
        <v>2.5</v>
      </c>
      <c r="G121" s="29">
        <f t="shared" si="1"/>
        <v>0</v>
      </c>
      <c r="H121" s="42" t="s">
        <v>2</v>
      </c>
    </row>
    <row r="122" spans="1:8" s="18" customFormat="1" ht="15.75" x14ac:dyDescent="0.25">
      <c r="A122" s="34" t="s">
        <v>123</v>
      </c>
      <c r="B122" s="26"/>
      <c r="C122" s="36" t="s">
        <v>0</v>
      </c>
      <c r="D122" s="43"/>
      <c r="E122" s="32"/>
      <c r="F122" s="184">
        <v>3.75</v>
      </c>
      <c r="G122" s="29">
        <f t="shared" si="1"/>
        <v>0</v>
      </c>
      <c r="H122" s="42" t="s">
        <v>2</v>
      </c>
    </row>
    <row r="123" spans="1:8" s="18" customFormat="1" ht="15.75" x14ac:dyDescent="0.25">
      <c r="A123" s="34" t="s">
        <v>124</v>
      </c>
      <c r="B123" s="26"/>
      <c r="C123" s="36" t="s">
        <v>0</v>
      </c>
      <c r="D123" s="43"/>
      <c r="E123" s="32"/>
      <c r="F123" s="184">
        <v>5</v>
      </c>
      <c r="G123" s="29">
        <f t="shared" si="1"/>
        <v>0</v>
      </c>
      <c r="H123" s="42" t="s">
        <v>2</v>
      </c>
    </row>
    <row r="124" spans="1:8" s="18" customFormat="1" ht="15.75" x14ac:dyDescent="0.25">
      <c r="A124" s="34" t="s">
        <v>125</v>
      </c>
      <c r="B124" s="26"/>
      <c r="C124" s="36" t="s">
        <v>0</v>
      </c>
      <c r="D124" s="43"/>
      <c r="E124" s="32"/>
      <c r="F124" s="184">
        <v>6.25</v>
      </c>
      <c r="G124" s="29">
        <f t="shared" si="1"/>
        <v>0</v>
      </c>
      <c r="H124" s="42" t="s">
        <v>2</v>
      </c>
    </row>
    <row r="125" spans="1:8" s="18" customFormat="1" ht="15.75" x14ac:dyDescent="0.25">
      <c r="A125" s="34" t="s">
        <v>126</v>
      </c>
      <c r="B125" s="26"/>
      <c r="C125" s="36" t="s">
        <v>0</v>
      </c>
      <c r="D125" s="43"/>
      <c r="E125" s="32"/>
      <c r="F125" s="184">
        <v>7.5</v>
      </c>
      <c r="G125" s="29">
        <f t="shared" si="1"/>
        <v>0</v>
      </c>
      <c r="H125" s="42" t="s">
        <v>2</v>
      </c>
    </row>
    <row r="126" spans="1:8" s="18" customFormat="1" ht="15.75" x14ac:dyDescent="0.25">
      <c r="A126" s="34" t="s">
        <v>127</v>
      </c>
      <c r="B126" s="26"/>
      <c r="C126" s="36" t="s">
        <v>0</v>
      </c>
      <c r="D126" s="43"/>
      <c r="E126" s="32"/>
      <c r="F126" s="184">
        <v>8.75</v>
      </c>
      <c r="G126" s="29">
        <f t="shared" si="1"/>
        <v>0</v>
      </c>
      <c r="H126" s="42" t="s">
        <v>2</v>
      </c>
    </row>
    <row r="127" spans="1:8" s="18" customFormat="1" ht="15.75" x14ac:dyDescent="0.25">
      <c r="A127" s="34" t="s">
        <v>128</v>
      </c>
      <c r="B127" s="26"/>
      <c r="C127" s="36" t="s">
        <v>0</v>
      </c>
      <c r="D127" s="43"/>
      <c r="E127" s="32"/>
      <c r="F127" s="184">
        <v>10</v>
      </c>
      <c r="G127" s="29">
        <f t="shared" si="1"/>
        <v>0</v>
      </c>
      <c r="H127" s="42" t="s">
        <v>2</v>
      </c>
    </row>
    <row r="128" spans="1:8" s="18" customFormat="1" ht="15.75" x14ac:dyDescent="0.25">
      <c r="A128" s="34" t="s">
        <v>129</v>
      </c>
      <c r="B128" s="26"/>
      <c r="C128" s="36" t="s">
        <v>0</v>
      </c>
      <c r="D128" s="43"/>
      <c r="E128" s="32"/>
      <c r="F128" s="184">
        <v>11.25</v>
      </c>
      <c r="G128" s="29">
        <f t="shared" si="1"/>
        <v>0</v>
      </c>
      <c r="H128" s="42" t="s">
        <v>2</v>
      </c>
    </row>
    <row r="129" spans="1:8" s="18" customFormat="1" ht="15.75" x14ac:dyDescent="0.25">
      <c r="A129" s="34" t="s">
        <v>130</v>
      </c>
      <c r="B129" s="26"/>
      <c r="C129" s="36" t="s">
        <v>0</v>
      </c>
      <c r="D129" s="43"/>
      <c r="E129" s="32"/>
      <c r="F129" s="184">
        <v>12.5</v>
      </c>
      <c r="G129" s="29">
        <f t="shared" si="1"/>
        <v>0</v>
      </c>
      <c r="H129" s="42" t="s">
        <v>2</v>
      </c>
    </row>
    <row r="130" spans="1:8" s="18" customFormat="1" ht="15.75" x14ac:dyDescent="0.25">
      <c r="A130" s="34" t="s">
        <v>131</v>
      </c>
      <c r="B130" s="26"/>
      <c r="C130" s="36" t="s">
        <v>0</v>
      </c>
      <c r="D130" s="43"/>
      <c r="E130" s="32"/>
      <c r="F130" s="184">
        <v>13.75</v>
      </c>
      <c r="G130" s="29">
        <f t="shared" si="1"/>
        <v>0</v>
      </c>
      <c r="H130" s="42" t="s">
        <v>2</v>
      </c>
    </row>
    <row r="131" spans="1:8" s="18" customFormat="1" ht="15.75" x14ac:dyDescent="0.25">
      <c r="A131" s="34" t="s">
        <v>132</v>
      </c>
      <c r="B131" s="26"/>
      <c r="C131" s="36" t="s">
        <v>0</v>
      </c>
      <c r="D131" s="43"/>
      <c r="E131" s="32"/>
      <c r="F131" s="184">
        <v>15</v>
      </c>
      <c r="G131" s="29">
        <f t="shared" si="1"/>
        <v>0</v>
      </c>
      <c r="H131" s="42" t="s">
        <v>2</v>
      </c>
    </row>
    <row r="132" spans="1:8" s="18" customFormat="1" ht="15.75" x14ac:dyDescent="0.25">
      <c r="A132" s="34" t="s">
        <v>133</v>
      </c>
      <c r="B132" s="26"/>
      <c r="C132" s="36" t="s">
        <v>0</v>
      </c>
      <c r="D132" s="43"/>
      <c r="E132" s="32"/>
      <c r="F132" s="184">
        <v>16.25</v>
      </c>
      <c r="G132" s="29">
        <f t="shared" si="1"/>
        <v>0</v>
      </c>
      <c r="H132" s="42" t="s">
        <v>2</v>
      </c>
    </row>
    <row r="133" spans="1:8" s="18" customFormat="1" ht="15.75" x14ac:dyDescent="0.25">
      <c r="A133" s="34" t="s">
        <v>134</v>
      </c>
      <c r="B133" s="26"/>
      <c r="C133" s="36" t="s">
        <v>0</v>
      </c>
      <c r="D133" s="43"/>
      <c r="E133" s="32"/>
      <c r="F133" s="184">
        <v>17.5</v>
      </c>
      <c r="G133" s="29">
        <f t="shared" si="1"/>
        <v>0</v>
      </c>
      <c r="H133" s="42" t="s">
        <v>2</v>
      </c>
    </row>
    <row r="134" spans="1:8" s="18" customFormat="1" ht="15.75" x14ac:dyDescent="0.25">
      <c r="A134" s="34" t="s">
        <v>135</v>
      </c>
      <c r="B134" s="26"/>
      <c r="C134" s="36" t="s">
        <v>0</v>
      </c>
      <c r="D134" s="43"/>
      <c r="E134" s="32"/>
      <c r="F134" s="184">
        <v>18.75</v>
      </c>
      <c r="G134" s="29">
        <f t="shared" si="1"/>
        <v>0</v>
      </c>
      <c r="H134" s="42" t="s">
        <v>2</v>
      </c>
    </row>
    <row r="135" spans="1:8" s="18" customFormat="1" ht="15.75" x14ac:dyDescent="0.25">
      <c r="A135" s="34" t="s">
        <v>136</v>
      </c>
      <c r="B135" s="26"/>
      <c r="C135" s="36" t="s">
        <v>0</v>
      </c>
      <c r="D135" s="43"/>
      <c r="E135" s="32"/>
      <c r="F135" s="184">
        <v>20</v>
      </c>
      <c r="G135" s="29">
        <f t="shared" si="1"/>
        <v>0</v>
      </c>
      <c r="H135" s="42" t="s">
        <v>2</v>
      </c>
    </row>
    <row r="136" spans="1:8" s="18" customFormat="1" ht="15.75" x14ac:dyDescent="0.25">
      <c r="A136" s="34" t="s">
        <v>137</v>
      </c>
      <c r="B136" s="26"/>
      <c r="C136" s="36" t="s">
        <v>0</v>
      </c>
      <c r="D136" s="43"/>
      <c r="E136" s="32"/>
      <c r="F136" s="184">
        <v>21.25</v>
      </c>
      <c r="G136" s="29">
        <f t="shared" si="1"/>
        <v>0</v>
      </c>
      <c r="H136" s="42" t="s">
        <v>2</v>
      </c>
    </row>
    <row r="137" spans="1:8" s="18" customFormat="1" ht="15.75" x14ac:dyDescent="0.25">
      <c r="A137" s="34" t="s">
        <v>138</v>
      </c>
      <c r="B137" s="26"/>
      <c r="C137" s="36" t="s">
        <v>0</v>
      </c>
      <c r="D137" s="43"/>
      <c r="E137" s="32"/>
      <c r="F137" s="184">
        <v>22.5</v>
      </c>
      <c r="G137" s="29">
        <f t="shared" si="1"/>
        <v>0</v>
      </c>
      <c r="H137" s="42" t="s">
        <v>2</v>
      </c>
    </row>
    <row r="138" spans="1:8" s="18" customFormat="1" ht="15.75" x14ac:dyDescent="0.25">
      <c r="A138" s="34" t="s">
        <v>139</v>
      </c>
      <c r="B138" s="26"/>
      <c r="C138" s="36" t="s">
        <v>0</v>
      </c>
      <c r="D138" s="43"/>
      <c r="E138" s="32"/>
      <c r="F138" s="184">
        <v>23.75</v>
      </c>
      <c r="G138" s="29">
        <f t="shared" si="1"/>
        <v>0</v>
      </c>
      <c r="H138" s="42" t="s">
        <v>2</v>
      </c>
    </row>
    <row r="139" spans="1:8" s="18" customFormat="1" ht="15.75" x14ac:dyDescent="0.25">
      <c r="A139" s="34" t="s">
        <v>140</v>
      </c>
      <c r="B139" s="26"/>
      <c r="C139" s="36" t="s">
        <v>0</v>
      </c>
      <c r="D139" s="43"/>
      <c r="E139" s="32"/>
      <c r="F139" s="184">
        <v>25</v>
      </c>
      <c r="G139" s="29">
        <f t="shared" si="1"/>
        <v>0</v>
      </c>
      <c r="H139" s="42" t="s">
        <v>2</v>
      </c>
    </row>
    <row r="140" spans="1:8" s="18" customFormat="1" ht="15.75" x14ac:dyDescent="0.25">
      <c r="A140" s="34" t="s">
        <v>141</v>
      </c>
      <c r="B140" s="26"/>
      <c r="C140" s="36" t="s">
        <v>0</v>
      </c>
      <c r="D140" s="43"/>
      <c r="E140" s="32"/>
      <c r="F140" s="184">
        <v>26.25</v>
      </c>
      <c r="G140" s="29">
        <f t="shared" si="1"/>
        <v>0</v>
      </c>
      <c r="H140" s="42" t="s">
        <v>2</v>
      </c>
    </row>
    <row r="141" spans="1:8" s="18" customFormat="1" ht="15.75" x14ac:dyDescent="0.25">
      <c r="A141" s="34" t="s">
        <v>142</v>
      </c>
      <c r="B141" s="26"/>
      <c r="C141" s="36" t="s">
        <v>0</v>
      </c>
      <c r="D141" s="43"/>
      <c r="E141" s="32"/>
      <c r="F141" s="184">
        <v>27.5</v>
      </c>
      <c r="G141" s="29">
        <f t="shared" si="1"/>
        <v>0</v>
      </c>
      <c r="H141" s="42" t="s">
        <v>2</v>
      </c>
    </row>
    <row r="142" spans="1:8" s="18" customFormat="1" ht="15.75" x14ac:dyDescent="0.25">
      <c r="A142" s="34" t="s">
        <v>143</v>
      </c>
      <c r="B142" s="26"/>
      <c r="C142" s="36" t="s">
        <v>0</v>
      </c>
      <c r="D142" s="43"/>
      <c r="E142" s="32"/>
      <c r="F142" s="184">
        <v>28.75</v>
      </c>
      <c r="G142" s="29">
        <f t="shared" si="1"/>
        <v>0</v>
      </c>
      <c r="H142" s="42" t="s">
        <v>2</v>
      </c>
    </row>
    <row r="143" spans="1:8" s="18" customFormat="1" ht="15.75" x14ac:dyDescent="0.25">
      <c r="A143" s="34" t="s">
        <v>144</v>
      </c>
      <c r="B143" s="26"/>
      <c r="C143" s="36" t="s">
        <v>0</v>
      </c>
      <c r="D143" s="43"/>
      <c r="E143" s="32"/>
      <c r="F143" s="184">
        <v>30</v>
      </c>
      <c r="G143" s="29">
        <f t="shared" si="1"/>
        <v>0</v>
      </c>
      <c r="H143" s="42" t="s">
        <v>2</v>
      </c>
    </row>
    <row r="144" spans="1:8" s="18" customFormat="1" ht="15.75" x14ac:dyDescent="0.25">
      <c r="A144" s="34" t="s">
        <v>160</v>
      </c>
      <c r="B144" s="26"/>
      <c r="C144" s="36" t="s">
        <v>0</v>
      </c>
      <c r="D144" s="43"/>
      <c r="E144" s="32"/>
      <c r="F144" s="184">
        <v>31.25</v>
      </c>
      <c r="G144" s="29">
        <f t="shared" si="1"/>
        <v>0</v>
      </c>
      <c r="H144" s="42" t="s">
        <v>2</v>
      </c>
    </row>
    <row r="145" spans="1:8" s="18" customFormat="1" ht="15.75" x14ac:dyDescent="0.25">
      <c r="A145" s="34" t="s">
        <v>145</v>
      </c>
      <c r="B145" s="26"/>
      <c r="C145" s="36" t="s">
        <v>0</v>
      </c>
      <c r="D145" s="43"/>
      <c r="E145" s="32"/>
      <c r="F145" s="184">
        <v>32</v>
      </c>
      <c r="G145" s="29">
        <f t="shared" si="1"/>
        <v>0</v>
      </c>
      <c r="H145" s="42" t="s">
        <v>2</v>
      </c>
    </row>
    <row r="146" spans="1:8" s="18" customFormat="1" ht="15.75" x14ac:dyDescent="0.25">
      <c r="A146" s="34" t="s">
        <v>146</v>
      </c>
      <c r="B146" s="26"/>
      <c r="C146" s="36" t="s">
        <v>0</v>
      </c>
      <c r="D146" s="43"/>
      <c r="E146" s="32"/>
      <c r="F146" s="184">
        <v>32.5</v>
      </c>
      <c r="G146" s="29">
        <f t="shared" si="1"/>
        <v>0</v>
      </c>
      <c r="H146" s="42" t="s">
        <v>2</v>
      </c>
    </row>
    <row r="147" spans="1:8" s="18" customFormat="1" ht="15.75" x14ac:dyDescent="0.25">
      <c r="A147" s="34" t="s">
        <v>147</v>
      </c>
      <c r="B147" s="26"/>
      <c r="C147" s="36" t="s">
        <v>0</v>
      </c>
      <c r="D147" s="43"/>
      <c r="E147" s="32"/>
      <c r="F147" s="184">
        <v>33</v>
      </c>
      <c r="G147" s="29">
        <f t="shared" si="1"/>
        <v>0</v>
      </c>
      <c r="H147" s="42" t="s">
        <v>2</v>
      </c>
    </row>
    <row r="148" spans="1:8" s="18" customFormat="1" ht="15.75" x14ac:dyDescent="0.25">
      <c r="A148" s="34" t="s">
        <v>148</v>
      </c>
      <c r="B148" s="26"/>
      <c r="C148" s="36" t="s">
        <v>0</v>
      </c>
      <c r="D148" s="43"/>
      <c r="E148" s="32"/>
      <c r="F148" s="184">
        <v>33.5</v>
      </c>
      <c r="G148" s="29">
        <f t="shared" si="1"/>
        <v>0</v>
      </c>
      <c r="H148" s="42" t="s">
        <v>2</v>
      </c>
    </row>
    <row r="149" spans="1:8" s="18" customFormat="1" ht="15.75" x14ac:dyDescent="0.25">
      <c r="A149" s="34" t="s">
        <v>149</v>
      </c>
      <c r="B149" s="26"/>
      <c r="C149" s="36" t="s">
        <v>0</v>
      </c>
      <c r="D149" s="43"/>
      <c r="E149" s="32"/>
      <c r="F149" s="184">
        <v>34</v>
      </c>
      <c r="G149" s="29">
        <f t="shared" si="1"/>
        <v>0</v>
      </c>
      <c r="H149" s="42" t="s">
        <v>2</v>
      </c>
    </row>
    <row r="150" spans="1:8" s="18" customFormat="1" ht="15.75" x14ac:dyDescent="0.25">
      <c r="A150" s="34" t="s">
        <v>150</v>
      </c>
      <c r="B150" s="26"/>
      <c r="C150" s="36" t="s">
        <v>0</v>
      </c>
      <c r="D150" s="43"/>
      <c r="E150" s="32"/>
      <c r="F150" s="184">
        <v>34.5</v>
      </c>
      <c r="G150" s="29">
        <f t="shared" si="1"/>
        <v>0</v>
      </c>
      <c r="H150" s="42" t="s">
        <v>2</v>
      </c>
    </row>
    <row r="151" spans="1:8" s="18" customFormat="1" ht="15.75" x14ac:dyDescent="0.25">
      <c r="A151" s="34" t="s">
        <v>151</v>
      </c>
      <c r="B151" s="26"/>
      <c r="C151" s="36" t="s">
        <v>0</v>
      </c>
      <c r="D151" s="43"/>
      <c r="E151" s="32"/>
      <c r="F151" s="184">
        <v>35</v>
      </c>
      <c r="G151" s="29">
        <f t="shared" si="1"/>
        <v>0</v>
      </c>
      <c r="H151" s="42" t="s">
        <v>2</v>
      </c>
    </row>
    <row r="152" spans="1:8" s="18" customFormat="1" ht="15.75" x14ac:dyDescent="0.25">
      <c r="A152" s="34" t="s">
        <v>152</v>
      </c>
      <c r="B152" s="26"/>
      <c r="C152" s="36" t="s">
        <v>0</v>
      </c>
      <c r="D152" s="43"/>
      <c r="E152" s="32"/>
      <c r="F152" s="184">
        <v>35.5</v>
      </c>
      <c r="G152" s="29">
        <f t="shared" si="1"/>
        <v>0</v>
      </c>
      <c r="H152" s="42" t="s">
        <v>2</v>
      </c>
    </row>
    <row r="153" spans="1:8" s="18" customFormat="1" ht="15.75" x14ac:dyDescent="0.25">
      <c r="A153" s="34" t="s">
        <v>153</v>
      </c>
      <c r="B153" s="26"/>
      <c r="C153" s="36" t="s">
        <v>0</v>
      </c>
      <c r="D153" s="43"/>
      <c r="E153" s="32"/>
      <c r="F153" s="184">
        <v>36</v>
      </c>
      <c r="G153" s="29">
        <f t="shared" si="1"/>
        <v>0</v>
      </c>
      <c r="H153" s="42" t="s">
        <v>2</v>
      </c>
    </row>
    <row r="154" spans="1:8" s="18" customFormat="1" ht="15.75" x14ac:dyDescent="0.25">
      <c r="A154" s="34" t="s">
        <v>154</v>
      </c>
      <c r="B154" s="26"/>
      <c r="C154" s="36" t="s">
        <v>0</v>
      </c>
      <c r="D154" s="43"/>
      <c r="E154" s="32"/>
      <c r="F154" s="184">
        <v>36.5</v>
      </c>
      <c r="G154" s="29">
        <f t="shared" si="1"/>
        <v>0</v>
      </c>
      <c r="H154" s="42" t="s">
        <v>2</v>
      </c>
    </row>
    <row r="155" spans="1:8" s="18" customFormat="1" ht="15.75" x14ac:dyDescent="0.25">
      <c r="A155" s="34" t="s">
        <v>155</v>
      </c>
      <c r="B155" s="26"/>
      <c r="C155" s="36" t="s">
        <v>0</v>
      </c>
      <c r="D155" s="43"/>
      <c r="E155" s="32"/>
      <c r="F155" s="184">
        <v>37</v>
      </c>
      <c r="G155" s="29">
        <f t="shared" si="1"/>
        <v>0</v>
      </c>
      <c r="H155" s="42" t="s">
        <v>2</v>
      </c>
    </row>
    <row r="156" spans="1:8" s="18" customFormat="1" ht="15.75" x14ac:dyDescent="0.25">
      <c r="A156" s="34" t="s">
        <v>156</v>
      </c>
      <c r="B156" s="26"/>
      <c r="C156" s="36" t="s">
        <v>0</v>
      </c>
      <c r="D156" s="43"/>
      <c r="E156" s="32"/>
      <c r="F156" s="184">
        <v>37.5</v>
      </c>
      <c r="G156" s="29">
        <f t="shared" si="1"/>
        <v>0</v>
      </c>
      <c r="H156" s="42" t="s">
        <v>2</v>
      </c>
    </row>
    <row r="157" spans="1:8" s="18" customFormat="1" ht="15.75" x14ac:dyDescent="0.25">
      <c r="A157" s="34" t="s">
        <v>157</v>
      </c>
      <c r="B157" s="26"/>
      <c r="C157" s="36" t="s">
        <v>0</v>
      </c>
      <c r="D157" s="43"/>
      <c r="E157" s="32"/>
      <c r="F157" s="184">
        <v>38</v>
      </c>
      <c r="G157" s="29">
        <f t="shared" si="1"/>
        <v>0</v>
      </c>
      <c r="H157" s="42" t="s">
        <v>2</v>
      </c>
    </row>
    <row r="158" spans="1:8" s="18" customFormat="1" ht="15.75" x14ac:dyDescent="0.25">
      <c r="A158" s="34" t="s">
        <v>158</v>
      </c>
      <c r="B158" s="26"/>
      <c r="C158" s="36" t="s">
        <v>0</v>
      </c>
      <c r="D158" s="43"/>
      <c r="E158" s="32"/>
      <c r="F158" s="184">
        <v>38.5</v>
      </c>
      <c r="G158" s="29">
        <f t="shared" si="1"/>
        <v>0</v>
      </c>
      <c r="H158" s="42" t="s">
        <v>2</v>
      </c>
    </row>
    <row r="159" spans="1:8" s="18" customFormat="1" ht="15.75" x14ac:dyDescent="0.25">
      <c r="A159" s="34" t="s">
        <v>159</v>
      </c>
      <c r="B159" s="26"/>
      <c r="C159" s="36" t="s">
        <v>0</v>
      </c>
      <c r="D159" s="43"/>
      <c r="E159" s="32"/>
      <c r="F159" s="184">
        <v>39</v>
      </c>
      <c r="G159" s="29">
        <f t="shared" si="1"/>
        <v>0</v>
      </c>
      <c r="H159" s="42" t="s">
        <v>2</v>
      </c>
    </row>
    <row r="160" spans="1:8" s="18" customFormat="1" ht="4.5" customHeight="1" x14ac:dyDescent="0.2">
      <c r="A160" s="34"/>
      <c r="B160" s="35"/>
      <c r="C160" s="36"/>
      <c r="D160" s="43"/>
      <c r="E160" s="32"/>
      <c r="F160" s="43"/>
      <c r="G160" s="35"/>
      <c r="H160" s="42"/>
    </row>
    <row r="161" spans="1:8" s="2" customFormat="1" ht="15.75" x14ac:dyDescent="0.25">
      <c r="A161" s="19" t="s">
        <v>32</v>
      </c>
      <c r="B161" s="29">
        <f>SUM(B15:B159)</f>
        <v>0</v>
      </c>
      <c r="C161" s="44" t="s">
        <v>0</v>
      </c>
      <c r="D161" s="45"/>
      <c r="E161" s="29">
        <f>SUM(E15:E159)</f>
        <v>0</v>
      </c>
      <c r="F161" s="46"/>
      <c r="G161" s="29">
        <f>SUM(G15:G159)</f>
        <v>0</v>
      </c>
      <c r="H161" s="42" t="s">
        <v>2</v>
      </c>
    </row>
    <row r="162" spans="1:8" s="30" customFormat="1" ht="15.75" x14ac:dyDescent="0.25">
      <c r="A162" s="47"/>
      <c r="B162" s="13"/>
      <c r="C162" s="48"/>
      <c r="D162" s="13"/>
      <c r="E162" s="13"/>
      <c r="F162" s="49"/>
      <c r="G162" s="13"/>
      <c r="H162" s="42"/>
    </row>
    <row r="163" spans="1:8" s="18" customFormat="1" ht="16.5" thickBot="1" x14ac:dyDescent="0.3">
      <c r="A163" s="50" t="s">
        <v>168</v>
      </c>
      <c r="B163" s="51"/>
      <c r="C163" s="52"/>
      <c r="D163" s="53"/>
      <c r="E163" s="54" t="e">
        <f>E161/$B$161</f>
        <v>#DIV/0!</v>
      </c>
      <c r="F163" s="53"/>
      <c r="G163" s="54" t="e">
        <f>G161/$B$161</f>
        <v>#DIV/0!</v>
      </c>
      <c r="H163" s="55" t="s">
        <v>2</v>
      </c>
    </row>
    <row r="164" spans="1:8" s="2" customFormat="1" ht="15.75" x14ac:dyDescent="0.25">
      <c r="B164" s="24"/>
      <c r="C164" s="33"/>
      <c r="E164" s="24"/>
      <c r="G164" s="24"/>
      <c r="H164" s="25"/>
    </row>
    <row r="165" spans="1:8" s="18" customFormat="1" x14ac:dyDescent="0.2">
      <c r="B165" s="27"/>
      <c r="C165" s="22"/>
      <c r="E165" s="27"/>
      <c r="G165" s="27"/>
    </row>
    <row r="166" spans="1:8" s="18" customFormat="1" x14ac:dyDescent="0.2">
      <c r="B166" s="27"/>
      <c r="C166" s="22"/>
      <c r="E166" s="27"/>
    </row>
    <row r="167" spans="1:8" x14ac:dyDescent="0.2">
      <c r="A167" s="82" t="s">
        <v>192</v>
      </c>
    </row>
    <row r="168" spans="1:8" x14ac:dyDescent="0.2">
      <c r="A168" s="83" t="e">
        <f>G3-B161</f>
        <v>#DIV/0!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election activeCell="H14" sqref="H14"/>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257</v>
      </c>
      <c r="D1" s="2"/>
    </row>
    <row r="2" spans="1:7" ht="15.75" x14ac:dyDescent="0.25">
      <c r="A2" s="2"/>
      <c r="D2" s="2"/>
    </row>
    <row r="3" spans="1:7" x14ac:dyDescent="0.2">
      <c r="A3" s="182" t="s">
        <v>206</v>
      </c>
      <c r="B3" s="182"/>
      <c r="D3" s="182" t="s">
        <v>207</v>
      </c>
      <c r="E3" s="182"/>
    </row>
    <row r="4" spans="1:7" x14ac:dyDescent="0.2">
      <c r="A4" s="103" t="s">
        <v>208</v>
      </c>
      <c r="B4" s="103" t="s">
        <v>209</v>
      </c>
      <c r="D4" s="103" t="s">
        <v>208</v>
      </c>
      <c r="E4" s="103" t="s">
        <v>209</v>
      </c>
    </row>
    <row r="5" spans="1:7" x14ac:dyDescent="0.2">
      <c r="A5" s="1">
        <v>1</v>
      </c>
      <c r="B5" s="104">
        <v>11</v>
      </c>
      <c r="D5" s="1">
        <v>1</v>
      </c>
      <c r="E5" s="105">
        <v>0</v>
      </c>
      <c r="G5" s="7"/>
    </row>
    <row r="6" spans="1:7" x14ac:dyDescent="0.2">
      <c r="A6" s="1">
        <v>2</v>
      </c>
      <c r="B6" s="104">
        <v>11.33</v>
      </c>
      <c r="D6" s="1">
        <v>2</v>
      </c>
      <c r="E6" s="105">
        <v>0</v>
      </c>
    </row>
    <row r="7" spans="1:7" x14ac:dyDescent="0.2">
      <c r="A7" s="1">
        <v>3</v>
      </c>
      <c r="B7" s="104">
        <v>11.66</v>
      </c>
      <c r="D7" s="1">
        <v>3</v>
      </c>
      <c r="E7" s="105">
        <v>0</v>
      </c>
    </row>
    <row r="8" spans="1:7" x14ac:dyDescent="0.2">
      <c r="A8" s="1">
        <v>4</v>
      </c>
      <c r="B8" s="104">
        <v>11.99</v>
      </c>
      <c r="D8" s="1">
        <v>4</v>
      </c>
      <c r="E8" s="105">
        <v>0</v>
      </c>
    </row>
    <row r="9" spans="1:7" x14ac:dyDescent="0.2">
      <c r="A9" s="1">
        <v>5</v>
      </c>
      <c r="B9" s="104">
        <v>12.31</v>
      </c>
      <c r="D9" s="1">
        <v>5</v>
      </c>
      <c r="E9" s="105">
        <v>0</v>
      </c>
    </row>
    <row r="10" spans="1:7" x14ac:dyDescent="0.2">
      <c r="A10" s="1">
        <v>6</v>
      </c>
      <c r="B10" s="104">
        <v>12.51</v>
      </c>
      <c r="D10" s="1">
        <v>6</v>
      </c>
      <c r="E10" s="105">
        <v>0</v>
      </c>
    </row>
    <row r="11" spans="1:7" x14ac:dyDescent="0.2">
      <c r="A11" s="1">
        <v>7</v>
      </c>
      <c r="B11" s="104">
        <v>12.71</v>
      </c>
      <c r="D11" s="1">
        <v>7</v>
      </c>
      <c r="E11" s="105">
        <v>0</v>
      </c>
    </row>
    <row r="12" spans="1:7" x14ac:dyDescent="0.2">
      <c r="A12" s="1">
        <v>8</v>
      </c>
      <c r="B12" s="104">
        <v>12.91</v>
      </c>
      <c r="D12" s="1">
        <v>8</v>
      </c>
      <c r="E12" s="105">
        <v>0</v>
      </c>
    </row>
    <row r="13" spans="1:7" x14ac:dyDescent="0.2">
      <c r="A13" s="1">
        <v>9</v>
      </c>
      <c r="B13" s="104">
        <v>13.11</v>
      </c>
      <c r="D13" s="1">
        <v>9</v>
      </c>
      <c r="E13" s="105">
        <v>0</v>
      </c>
    </row>
    <row r="14" spans="1:7" x14ac:dyDescent="0.2">
      <c r="A14" s="1">
        <v>10</v>
      </c>
      <c r="B14" s="104">
        <v>13.31</v>
      </c>
      <c r="D14" s="1">
        <v>10</v>
      </c>
      <c r="E14" s="105">
        <v>0</v>
      </c>
    </row>
    <row r="15" spans="1:7" x14ac:dyDescent="0.2">
      <c r="A15" s="1">
        <v>11</v>
      </c>
      <c r="B15" s="104">
        <v>13.51</v>
      </c>
      <c r="D15" s="1">
        <v>11</v>
      </c>
      <c r="E15" s="105">
        <v>0</v>
      </c>
    </row>
    <row r="16" spans="1:7" x14ac:dyDescent="0.2">
      <c r="A16" s="1">
        <v>12</v>
      </c>
      <c r="B16" s="104">
        <v>13.71</v>
      </c>
      <c r="D16" s="1">
        <v>12</v>
      </c>
      <c r="E16" s="105">
        <v>0</v>
      </c>
    </row>
    <row r="17" spans="1:5" x14ac:dyDescent="0.2">
      <c r="A17" s="1">
        <v>13</v>
      </c>
      <c r="B17" s="104">
        <v>13.91</v>
      </c>
      <c r="D17" s="1">
        <v>13</v>
      </c>
      <c r="E17" s="105">
        <v>0</v>
      </c>
    </row>
    <row r="18" spans="1:5" x14ac:dyDescent="0.2">
      <c r="A18" s="1">
        <v>14</v>
      </c>
      <c r="B18" s="104">
        <v>14.11</v>
      </c>
      <c r="D18" s="1">
        <v>14</v>
      </c>
      <c r="E18" s="105">
        <v>0</v>
      </c>
    </row>
    <row r="19" spans="1:5" x14ac:dyDescent="0.2">
      <c r="A19" s="1">
        <v>15</v>
      </c>
      <c r="B19" s="104">
        <v>14.31</v>
      </c>
      <c r="D19" s="1">
        <v>15</v>
      </c>
      <c r="E19" s="105">
        <v>0</v>
      </c>
    </row>
    <row r="20" spans="1:5" x14ac:dyDescent="0.2">
      <c r="A20" s="1">
        <v>16</v>
      </c>
      <c r="B20" s="104">
        <v>14.51</v>
      </c>
      <c r="D20" s="1">
        <v>16</v>
      </c>
      <c r="E20" s="105">
        <v>0</v>
      </c>
    </row>
    <row r="21" spans="1:5" x14ac:dyDescent="0.2">
      <c r="A21" s="1">
        <v>17</v>
      </c>
      <c r="B21" s="104">
        <v>14.71</v>
      </c>
      <c r="D21" s="1">
        <v>17</v>
      </c>
      <c r="E21" s="105">
        <v>0</v>
      </c>
    </row>
    <row r="22" spans="1:5" x14ac:dyDescent="0.2">
      <c r="A22" s="1">
        <v>18</v>
      </c>
      <c r="B22" s="104">
        <v>14.91</v>
      </c>
      <c r="D22" s="1">
        <v>18</v>
      </c>
      <c r="E22" s="105">
        <v>0</v>
      </c>
    </row>
    <row r="23" spans="1:5" x14ac:dyDescent="0.2">
      <c r="A23" s="1">
        <v>19</v>
      </c>
      <c r="B23" s="104">
        <v>15.11</v>
      </c>
      <c r="D23" s="1">
        <v>19</v>
      </c>
      <c r="E23" s="105">
        <v>0</v>
      </c>
    </row>
    <row r="24" spans="1:5" x14ac:dyDescent="0.2">
      <c r="A24" s="1">
        <v>20</v>
      </c>
      <c r="B24" s="104">
        <v>15.31</v>
      </c>
      <c r="D24" s="1">
        <v>20</v>
      </c>
      <c r="E24" s="105">
        <v>0</v>
      </c>
    </row>
    <row r="25" spans="1:5" x14ac:dyDescent="0.2">
      <c r="A25" s="1">
        <v>21</v>
      </c>
      <c r="B25" s="104">
        <v>15.76</v>
      </c>
      <c r="D25" s="1">
        <v>21</v>
      </c>
      <c r="E25" s="105">
        <v>0</v>
      </c>
    </row>
    <row r="26" spans="1:5" x14ac:dyDescent="0.2">
      <c r="A26" s="1">
        <v>22</v>
      </c>
      <c r="B26" s="104">
        <v>16.329999999999998</v>
      </c>
      <c r="D26" s="1">
        <v>22</v>
      </c>
      <c r="E26" s="105">
        <v>0</v>
      </c>
    </row>
    <row r="27" spans="1:5" x14ac:dyDescent="0.2">
      <c r="A27" s="1">
        <v>23</v>
      </c>
      <c r="B27" s="104">
        <v>16.89</v>
      </c>
      <c r="D27" s="1">
        <v>23</v>
      </c>
      <c r="E27" s="105">
        <v>0</v>
      </c>
    </row>
    <row r="28" spans="1:5" x14ac:dyDescent="0.2">
      <c r="A28" s="1">
        <v>24</v>
      </c>
      <c r="B28" s="104">
        <v>17.45</v>
      </c>
      <c r="D28" s="1">
        <v>24</v>
      </c>
      <c r="E28" s="105">
        <v>0</v>
      </c>
    </row>
    <row r="29" spans="1:5" x14ac:dyDescent="0.2">
      <c r="A29" s="1">
        <v>25</v>
      </c>
      <c r="B29" s="104">
        <v>18.010000000000002</v>
      </c>
      <c r="D29" s="1">
        <v>25</v>
      </c>
      <c r="E29" s="105">
        <v>0</v>
      </c>
    </row>
    <row r="30" spans="1:5" x14ac:dyDescent="0.2">
      <c r="A30" s="1">
        <v>26</v>
      </c>
      <c r="B30" s="104">
        <v>18.57</v>
      </c>
      <c r="D30" s="1">
        <v>26</v>
      </c>
      <c r="E30" s="105">
        <v>0</v>
      </c>
    </row>
    <row r="31" spans="1:5" x14ac:dyDescent="0.2">
      <c r="A31" s="1">
        <v>27</v>
      </c>
      <c r="B31" s="104">
        <v>19.13</v>
      </c>
      <c r="D31" s="1">
        <v>27</v>
      </c>
      <c r="E31" s="105">
        <v>0</v>
      </c>
    </row>
    <row r="32" spans="1:5" x14ac:dyDescent="0.2">
      <c r="A32" s="1">
        <v>28</v>
      </c>
      <c r="B32" s="104">
        <v>19.690000000000001</v>
      </c>
      <c r="D32" s="1">
        <v>28</v>
      </c>
      <c r="E32" s="105">
        <v>0</v>
      </c>
    </row>
    <row r="33" spans="1:5" x14ac:dyDescent="0.2">
      <c r="A33" s="1">
        <v>29</v>
      </c>
      <c r="B33" s="104">
        <v>20.25</v>
      </c>
      <c r="D33" s="1">
        <v>29</v>
      </c>
      <c r="E33" s="105">
        <v>0</v>
      </c>
    </row>
    <row r="34" spans="1:5" x14ac:dyDescent="0.2">
      <c r="A34" s="1">
        <v>30</v>
      </c>
      <c r="B34" s="104">
        <v>20.81</v>
      </c>
      <c r="D34" s="1">
        <v>30</v>
      </c>
      <c r="E34" s="105">
        <v>0</v>
      </c>
    </row>
    <row r="35" spans="1:5" x14ac:dyDescent="0.2">
      <c r="A35" s="1">
        <v>31</v>
      </c>
      <c r="B35" s="104">
        <v>21.37</v>
      </c>
      <c r="D35" s="1">
        <v>31</v>
      </c>
      <c r="E35" s="105">
        <v>0</v>
      </c>
    </row>
    <row r="36" spans="1:5" x14ac:dyDescent="0.2">
      <c r="A36" s="1">
        <v>32</v>
      </c>
      <c r="B36" s="104">
        <v>21.93</v>
      </c>
      <c r="D36" s="1">
        <v>32</v>
      </c>
      <c r="E36" s="105">
        <v>0</v>
      </c>
    </row>
    <row r="37" spans="1:5" x14ac:dyDescent="0.2">
      <c r="A37" s="1">
        <v>33</v>
      </c>
      <c r="B37" s="104">
        <v>22.49</v>
      </c>
      <c r="D37" s="1">
        <v>33</v>
      </c>
      <c r="E37" s="105">
        <v>0</v>
      </c>
    </row>
    <row r="38" spans="1:5" x14ac:dyDescent="0.2">
      <c r="A38" s="1">
        <v>34</v>
      </c>
      <c r="B38" s="104">
        <v>23.06</v>
      </c>
      <c r="D38" s="1">
        <v>34</v>
      </c>
      <c r="E38" s="105">
        <v>0</v>
      </c>
    </row>
    <row r="39" spans="1:5" x14ac:dyDescent="0.2">
      <c r="A39" s="1">
        <v>35</v>
      </c>
      <c r="B39" s="104">
        <v>23.62</v>
      </c>
      <c r="D39" s="1">
        <v>35</v>
      </c>
      <c r="E39" s="105">
        <v>0</v>
      </c>
    </row>
    <row r="40" spans="1:5" x14ac:dyDescent="0.2">
      <c r="A40" s="1">
        <v>36</v>
      </c>
      <c r="B40" s="104">
        <v>24.18</v>
      </c>
      <c r="D40" s="1">
        <v>36</v>
      </c>
      <c r="E40" s="105">
        <v>0</v>
      </c>
    </row>
    <row r="41" spans="1:5" x14ac:dyDescent="0.2">
      <c r="A41" s="1">
        <v>37</v>
      </c>
      <c r="B41" s="104">
        <v>24.74</v>
      </c>
      <c r="D41" s="1">
        <v>37</v>
      </c>
      <c r="E41" s="105">
        <v>0</v>
      </c>
    </row>
    <row r="42" spans="1:5" x14ac:dyDescent="0.2">
      <c r="A42" s="1">
        <v>38</v>
      </c>
      <c r="B42" s="104">
        <v>25.3</v>
      </c>
      <c r="D42" s="1">
        <v>38</v>
      </c>
      <c r="E42" s="105">
        <v>0</v>
      </c>
    </row>
    <row r="43" spans="1:5" x14ac:dyDescent="0.2">
      <c r="A43" s="1">
        <v>39</v>
      </c>
      <c r="B43" s="104">
        <v>25.86</v>
      </c>
      <c r="D43" s="1">
        <v>39</v>
      </c>
      <c r="E43" s="105">
        <v>0</v>
      </c>
    </row>
    <row r="44" spans="1:5" x14ac:dyDescent="0.2">
      <c r="A44" s="1">
        <v>40</v>
      </c>
      <c r="B44" s="104">
        <v>26.42</v>
      </c>
      <c r="D44" s="1">
        <v>40</v>
      </c>
      <c r="E44" s="105">
        <v>0</v>
      </c>
    </row>
    <row r="45" spans="1:5" x14ac:dyDescent="0.2">
      <c r="A45" s="1">
        <v>41</v>
      </c>
      <c r="B45" s="104">
        <v>26.97</v>
      </c>
      <c r="D45" s="1">
        <v>41</v>
      </c>
      <c r="E45" s="105">
        <v>0</v>
      </c>
    </row>
    <row r="46" spans="1:5" x14ac:dyDescent="0.2">
      <c r="A46" s="1">
        <v>42</v>
      </c>
      <c r="B46" s="104">
        <v>27.53</v>
      </c>
      <c r="D46" s="1">
        <v>42</v>
      </c>
      <c r="E46" s="105">
        <v>0</v>
      </c>
    </row>
    <row r="47" spans="1:5" x14ac:dyDescent="0.2">
      <c r="A47" s="1">
        <v>43</v>
      </c>
      <c r="B47" s="104">
        <v>28.09</v>
      </c>
      <c r="D47" s="1">
        <v>43</v>
      </c>
      <c r="E47" s="105">
        <v>0</v>
      </c>
    </row>
    <row r="48" spans="1:5" x14ac:dyDescent="0.2">
      <c r="A48" s="1">
        <v>44</v>
      </c>
      <c r="B48" s="104">
        <v>28.64</v>
      </c>
      <c r="D48" s="1">
        <v>44</v>
      </c>
      <c r="E48" s="105">
        <v>0</v>
      </c>
    </row>
    <row r="49" spans="1:5" x14ac:dyDescent="0.2">
      <c r="A49" s="1">
        <v>45</v>
      </c>
      <c r="B49" s="104">
        <v>29.2</v>
      </c>
      <c r="D49" s="1">
        <v>45</v>
      </c>
      <c r="E49" s="105">
        <v>0</v>
      </c>
    </row>
    <row r="50" spans="1:5" x14ac:dyDescent="0.2">
      <c r="A50" s="1">
        <v>46</v>
      </c>
      <c r="B50" s="104">
        <v>29.75</v>
      </c>
      <c r="D50" s="1">
        <v>46</v>
      </c>
      <c r="E50" s="105">
        <v>0</v>
      </c>
    </row>
    <row r="51" spans="1:5" x14ac:dyDescent="0.2">
      <c r="A51" s="1">
        <v>47</v>
      </c>
      <c r="B51" s="104">
        <v>30.31</v>
      </c>
      <c r="D51" s="1">
        <v>47</v>
      </c>
      <c r="E51" s="105">
        <v>0</v>
      </c>
    </row>
    <row r="52" spans="1:5" x14ac:dyDescent="0.2">
      <c r="A52" s="1">
        <v>48</v>
      </c>
      <c r="B52" s="104">
        <v>30.86</v>
      </c>
      <c r="D52" s="1">
        <v>48</v>
      </c>
      <c r="E52" s="105">
        <v>0</v>
      </c>
    </row>
    <row r="53" spans="1:5" x14ac:dyDescent="0.2">
      <c r="A53" s="1">
        <v>49</v>
      </c>
      <c r="B53" s="104">
        <v>31.42</v>
      </c>
      <c r="D53" s="1">
        <v>49</v>
      </c>
      <c r="E53" s="105">
        <v>0</v>
      </c>
    </row>
    <row r="54" spans="1:5" x14ac:dyDescent="0.2">
      <c r="A54" s="1">
        <v>50</v>
      </c>
      <c r="B54" s="104">
        <v>31.98</v>
      </c>
      <c r="D54" s="1">
        <v>50</v>
      </c>
      <c r="E54" s="105">
        <v>0</v>
      </c>
    </row>
    <row r="55" spans="1:5" x14ac:dyDescent="0.2">
      <c r="A55" s="1">
        <v>51</v>
      </c>
      <c r="B55" s="104">
        <v>32.54</v>
      </c>
      <c r="D55" s="1">
        <v>51</v>
      </c>
      <c r="E55" s="105">
        <v>0</v>
      </c>
    </row>
    <row r="56" spans="1:5" x14ac:dyDescent="0.2">
      <c r="A56" s="1">
        <v>52</v>
      </c>
      <c r="B56" s="104">
        <v>33.1</v>
      </c>
      <c r="D56" s="1">
        <v>52</v>
      </c>
      <c r="E56" s="105">
        <v>0</v>
      </c>
    </row>
    <row r="57" spans="1:5" x14ac:dyDescent="0.2">
      <c r="A57" s="1">
        <v>53</v>
      </c>
      <c r="B57" s="104">
        <v>33.659999999999997</v>
      </c>
      <c r="D57" s="1">
        <v>53</v>
      </c>
      <c r="E57" s="105">
        <v>0</v>
      </c>
    </row>
    <row r="58" spans="1:5" x14ac:dyDescent="0.2">
      <c r="A58" s="1">
        <v>54</v>
      </c>
      <c r="B58" s="104">
        <v>34.22</v>
      </c>
      <c r="D58" s="1">
        <v>54</v>
      </c>
      <c r="E58" s="105">
        <v>0</v>
      </c>
    </row>
    <row r="59" spans="1:5" x14ac:dyDescent="0.2">
      <c r="A59" s="1">
        <v>55</v>
      </c>
      <c r="B59" s="104">
        <v>34.78</v>
      </c>
      <c r="D59" s="1">
        <v>55</v>
      </c>
      <c r="E59" s="105">
        <v>0</v>
      </c>
    </row>
    <row r="60" spans="1:5" x14ac:dyDescent="0.2">
      <c r="A60" s="1">
        <v>56</v>
      </c>
      <c r="B60" s="104">
        <v>35.340000000000003</v>
      </c>
      <c r="D60" s="1">
        <v>56</v>
      </c>
      <c r="E60" s="105">
        <v>0</v>
      </c>
    </row>
    <row r="61" spans="1:5" x14ac:dyDescent="0.2">
      <c r="A61" s="1">
        <v>57</v>
      </c>
      <c r="B61" s="104">
        <v>35.9</v>
      </c>
      <c r="D61" s="1">
        <v>57</v>
      </c>
      <c r="E61" s="105">
        <v>0</v>
      </c>
    </row>
    <row r="62" spans="1:5" x14ac:dyDescent="0.2">
      <c r="A62" s="1">
        <v>58</v>
      </c>
      <c r="B62" s="104">
        <v>36.46</v>
      </c>
      <c r="D62" s="1">
        <v>58</v>
      </c>
      <c r="E62" s="105">
        <v>0</v>
      </c>
    </row>
    <row r="63" spans="1:5" x14ac:dyDescent="0.2">
      <c r="A63" s="1">
        <v>59</v>
      </c>
      <c r="B63" s="104">
        <v>37.03</v>
      </c>
      <c r="D63" s="1">
        <v>59</v>
      </c>
      <c r="E63" s="105">
        <v>0</v>
      </c>
    </row>
    <row r="64" spans="1:5" x14ac:dyDescent="0.2">
      <c r="A64" s="1">
        <v>60</v>
      </c>
      <c r="B64" s="104">
        <v>37.590000000000003</v>
      </c>
      <c r="D64" s="1">
        <v>60</v>
      </c>
      <c r="E64" s="105">
        <v>0</v>
      </c>
    </row>
    <row r="65" spans="1:5" x14ac:dyDescent="0.2">
      <c r="A65" s="1">
        <v>61</v>
      </c>
      <c r="B65" s="104">
        <v>38.15</v>
      </c>
      <c r="D65" s="1">
        <v>61</v>
      </c>
      <c r="E65" s="105">
        <v>0</v>
      </c>
    </row>
    <row r="66" spans="1:5" x14ac:dyDescent="0.2">
      <c r="A66" s="1">
        <v>62</v>
      </c>
      <c r="B66" s="104">
        <v>38.71</v>
      </c>
      <c r="D66" s="1">
        <v>62</v>
      </c>
      <c r="E66" s="105">
        <v>0</v>
      </c>
    </row>
    <row r="67" spans="1:5" x14ac:dyDescent="0.2">
      <c r="A67" s="1">
        <v>63</v>
      </c>
      <c r="B67" s="104">
        <v>39.270000000000003</v>
      </c>
      <c r="D67" s="1">
        <v>63</v>
      </c>
      <c r="E67" s="105">
        <v>0</v>
      </c>
    </row>
    <row r="68" spans="1:5" x14ac:dyDescent="0.2">
      <c r="A68" s="1">
        <v>64</v>
      </c>
      <c r="B68" s="104">
        <v>39.83</v>
      </c>
      <c r="D68" s="1">
        <v>64</v>
      </c>
      <c r="E68" s="105">
        <v>0</v>
      </c>
    </row>
    <row r="69" spans="1:5" x14ac:dyDescent="0.2">
      <c r="A69" s="1">
        <v>65</v>
      </c>
      <c r="B69" s="104">
        <v>40.39</v>
      </c>
      <c r="D69" s="1">
        <v>65</v>
      </c>
      <c r="E69" s="105">
        <v>0</v>
      </c>
    </row>
    <row r="70" spans="1:5" x14ac:dyDescent="0.2">
      <c r="A70" s="1">
        <v>66</v>
      </c>
      <c r="B70" s="104">
        <v>40.950000000000003</v>
      </c>
      <c r="D70" s="1">
        <v>66</v>
      </c>
      <c r="E70" s="105">
        <v>0</v>
      </c>
    </row>
    <row r="71" spans="1:5" x14ac:dyDescent="0.2">
      <c r="A71" s="1">
        <v>67</v>
      </c>
      <c r="B71" s="104">
        <v>41.52</v>
      </c>
      <c r="D71" s="1">
        <v>67</v>
      </c>
      <c r="E71" s="105">
        <v>0</v>
      </c>
    </row>
    <row r="72" spans="1:5" x14ac:dyDescent="0.2">
      <c r="A72" s="1">
        <v>68</v>
      </c>
      <c r="B72" s="104">
        <v>42.08</v>
      </c>
      <c r="D72" s="1">
        <v>68</v>
      </c>
      <c r="E72" s="105">
        <v>0</v>
      </c>
    </row>
    <row r="73" spans="1:5" x14ac:dyDescent="0.2">
      <c r="A73" s="1">
        <v>69</v>
      </c>
      <c r="B73" s="104">
        <v>42.64</v>
      </c>
      <c r="D73" s="1">
        <v>69</v>
      </c>
      <c r="E73" s="105">
        <v>0</v>
      </c>
    </row>
    <row r="74" spans="1:5" x14ac:dyDescent="0.2">
      <c r="A74" s="1">
        <v>70</v>
      </c>
      <c r="B74" s="104">
        <v>43.19</v>
      </c>
      <c r="D74" s="1">
        <v>70</v>
      </c>
      <c r="E74" s="105">
        <v>0</v>
      </c>
    </row>
    <row r="75" spans="1:5" x14ac:dyDescent="0.2">
      <c r="A75" s="1">
        <v>71</v>
      </c>
      <c r="B75" s="104">
        <v>43.75</v>
      </c>
      <c r="D75" s="1">
        <v>71</v>
      </c>
      <c r="E75" s="105">
        <v>0</v>
      </c>
    </row>
    <row r="76" spans="1:5" x14ac:dyDescent="0.2">
      <c r="A76" s="1">
        <v>72</v>
      </c>
      <c r="B76" s="104">
        <v>44.31</v>
      </c>
      <c r="D76" s="1">
        <v>72</v>
      </c>
      <c r="E76" s="105">
        <v>0</v>
      </c>
    </row>
    <row r="77" spans="1:5" x14ac:dyDescent="0.2">
      <c r="A77" s="1">
        <v>73</v>
      </c>
      <c r="B77" s="104">
        <v>44.87</v>
      </c>
      <c r="D77" s="1">
        <v>73</v>
      </c>
      <c r="E77" s="105">
        <v>0</v>
      </c>
    </row>
    <row r="78" spans="1:5" x14ac:dyDescent="0.2">
      <c r="A78" s="1">
        <v>74</v>
      </c>
      <c r="B78" s="104">
        <v>45.44</v>
      </c>
      <c r="D78" s="1">
        <v>74</v>
      </c>
      <c r="E78" s="105">
        <v>0</v>
      </c>
    </row>
    <row r="79" spans="1:5" x14ac:dyDescent="0.2">
      <c r="A79" s="1">
        <v>75</v>
      </c>
      <c r="B79" s="104">
        <v>46</v>
      </c>
      <c r="D79" s="1">
        <v>75</v>
      </c>
      <c r="E79" s="105">
        <v>0</v>
      </c>
    </row>
    <row r="80" spans="1:5" x14ac:dyDescent="0.2">
      <c r="A80" s="1">
        <v>76</v>
      </c>
      <c r="B80" s="104">
        <v>46.56</v>
      </c>
      <c r="D80" s="1">
        <v>76</v>
      </c>
      <c r="E80" s="105">
        <v>0</v>
      </c>
    </row>
    <row r="81" spans="1:5" x14ac:dyDescent="0.2">
      <c r="A81" s="1">
        <v>77</v>
      </c>
      <c r="B81" s="104">
        <v>47.12</v>
      </c>
      <c r="D81" s="1">
        <v>77</v>
      </c>
      <c r="E81" s="105">
        <v>0</v>
      </c>
    </row>
    <row r="82" spans="1:5" x14ac:dyDescent="0.2">
      <c r="A82" s="1">
        <v>78</v>
      </c>
      <c r="B82" s="104">
        <v>47.68</v>
      </c>
      <c r="D82" s="1">
        <v>78</v>
      </c>
      <c r="E82" s="105">
        <v>0</v>
      </c>
    </row>
    <row r="83" spans="1:5" x14ac:dyDescent="0.2">
      <c r="A83" s="1">
        <v>79</v>
      </c>
      <c r="B83" s="104">
        <v>48.24</v>
      </c>
      <c r="D83" s="1">
        <v>79</v>
      </c>
      <c r="E83" s="105">
        <v>0</v>
      </c>
    </row>
    <row r="84" spans="1:5" x14ac:dyDescent="0.2">
      <c r="A84" s="1">
        <v>80</v>
      </c>
      <c r="B84" s="104">
        <v>48.79</v>
      </c>
      <c r="D84" s="1">
        <v>80</v>
      </c>
      <c r="E84" s="105">
        <v>0</v>
      </c>
    </row>
    <row r="85" spans="1:5" x14ac:dyDescent="0.2">
      <c r="A85" s="1">
        <v>81</v>
      </c>
      <c r="B85" s="104">
        <v>49.352813999999988</v>
      </c>
      <c r="D85" s="1">
        <v>81</v>
      </c>
      <c r="E85" s="106">
        <v>0.56281399999998882</v>
      </c>
    </row>
    <row r="86" spans="1:5" x14ac:dyDescent="0.2">
      <c r="A86" s="1">
        <v>82</v>
      </c>
      <c r="B86" s="104">
        <v>49.907339999999998</v>
      </c>
      <c r="D86" s="1">
        <v>82</v>
      </c>
      <c r="E86" s="106">
        <v>1.1173399999999987</v>
      </c>
    </row>
    <row r="87" spans="1:5" x14ac:dyDescent="0.2">
      <c r="A87" s="1">
        <v>83</v>
      </c>
      <c r="B87" s="104">
        <v>50.472134999999994</v>
      </c>
      <c r="D87" s="1">
        <v>83</v>
      </c>
      <c r="E87" s="106">
        <v>1.6821349999999953</v>
      </c>
    </row>
    <row r="88" spans="1:5" x14ac:dyDescent="0.2">
      <c r="A88" s="1">
        <v>84</v>
      </c>
      <c r="B88" s="104">
        <v>51.026660999999997</v>
      </c>
      <c r="D88" s="1">
        <v>84</v>
      </c>
      <c r="E88" s="106">
        <v>2.236660999999998</v>
      </c>
    </row>
    <row r="89" spans="1:5" x14ac:dyDescent="0.2">
      <c r="A89" s="1">
        <v>85</v>
      </c>
      <c r="B89" s="104">
        <v>51.591455999999994</v>
      </c>
      <c r="D89" s="1">
        <v>85</v>
      </c>
      <c r="E89" s="106">
        <v>2.8014559999999946</v>
      </c>
    </row>
    <row r="90" spans="1:5" x14ac:dyDescent="0.2">
      <c r="A90" s="1">
        <v>86</v>
      </c>
      <c r="B90" s="104">
        <v>52.156250999999997</v>
      </c>
      <c r="D90" s="1">
        <v>86</v>
      </c>
      <c r="E90" s="106">
        <v>3.3662509999999983</v>
      </c>
    </row>
    <row r="91" spans="1:5" x14ac:dyDescent="0.2">
      <c r="A91" s="1">
        <v>87</v>
      </c>
      <c r="B91" s="104">
        <v>52.710776999999993</v>
      </c>
      <c r="D91" s="1">
        <v>87</v>
      </c>
      <c r="E91" s="106">
        <v>3.920776999999994</v>
      </c>
    </row>
    <row r="92" spans="1:5" x14ac:dyDescent="0.2">
      <c r="A92" s="1">
        <v>88</v>
      </c>
      <c r="B92" s="104">
        <v>53.27557199999999</v>
      </c>
      <c r="D92" s="1">
        <v>88</v>
      </c>
      <c r="E92" s="106">
        <v>4.4855719999999906</v>
      </c>
    </row>
    <row r="93" spans="1:5" x14ac:dyDescent="0.2">
      <c r="A93" s="1">
        <v>89</v>
      </c>
      <c r="B93" s="104">
        <v>53.830098</v>
      </c>
      <c r="D93" s="1">
        <v>89</v>
      </c>
      <c r="E93" s="106">
        <v>5.0400980000000004</v>
      </c>
    </row>
    <row r="94" spans="1:5" x14ac:dyDescent="0.2">
      <c r="A94" s="1">
        <v>90</v>
      </c>
      <c r="B94" s="104">
        <v>54.394892999999996</v>
      </c>
      <c r="D94" s="1">
        <v>90</v>
      </c>
      <c r="E94" s="106">
        <v>5.604892999999997</v>
      </c>
    </row>
    <row r="95" spans="1:5" x14ac:dyDescent="0.2">
      <c r="A95" s="1">
        <v>91</v>
      </c>
      <c r="B95" s="104">
        <v>54.959687999999993</v>
      </c>
      <c r="D95" s="1">
        <v>91</v>
      </c>
      <c r="E95" s="106">
        <v>6.1696879999999936</v>
      </c>
    </row>
    <row r="96" spans="1:5" x14ac:dyDescent="0.2">
      <c r="A96" s="1">
        <v>92</v>
      </c>
      <c r="B96" s="104">
        <v>55.524482999999996</v>
      </c>
      <c r="D96" s="1">
        <v>92</v>
      </c>
      <c r="E96" s="106">
        <v>6.7344829999999973</v>
      </c>
    </row>
    <row r="97" spans="1:5" x14ac:dyDescent="0.2">
      <c r="A97" s="1">
        <v>93</v>
      </c>
      <c r="B97" s="104">
        <v>56.089277999999993</v>
      </c>
      <c r="D97" s="1">
        <v>93</v>
      </c>
      <c r="E97" s="106">
        <v>7.2992779999999939</v>
      </c>
    </row>
    <row r="98" spans="1:5" x14ac:dyDescent="0.2">
      <c r="A98" s="1">
        <v>94</v>
      </c>
      <c r="B98" s="104">
        <v>56.643803999999996</v>
      </c>
      <c r="D98" s="1">
        <v>94</v>
      </c>
      <c r="E98" s="106">
        <v>7.8538039999999967</v>
      </c>
    </row>
    <row r="99" spans="1:5" x14ac:dyDescent="0.2">
      <c r="A99" s="1">
        <v>95</v>
      </c>
      <c r="B99" s="104">
        <v>57.208598999999992</v>
      </c>
      <c r="D99" s="1">
        <v>95</v>
      </c>
      <c r="E99" s="106">
        <v>8.4185989999999933</v>
      </c>
    </row>
    <row r="100" spans="1:5" x14ac:dyDescent="0.2">
      <c r="A100" s="1">
        <v>96</v>
      </c>
      <c r="B100" s="104">
        <v>57.773393999999996</v>
      </c>
      <c r="D100" s="1">
        <v>96</v>
      </c>
      <c r="E100" s="106">
        <v>8.983393999999997</v>
      </c>
    </row>
    <row r="101" spans="1:5" x14ac:dyDescent="0.2">
      <c r="A101" s="1">
        <v>97</v>
      </c>
      <c r="B101" s="104">
        <v>58.338189</v>
      </c>
      <c r="D101" s="1">
        <v>97</v>
      </c>
      <c r="E101" s="106">
        <v>9.5481890000000007</v>
      </c>
    </row>
    <row r="102" spans="1:5" x14ac:dyDescent="0.2">
      <c r="A102" s="1">
        <v>98</v>
      </c>
      <c r="B102" s="104">
        <v>58.902983999999996</v>
      </c>
      <c r="D102" s="1">
        <v>98</v>
      </c>
      <c r="E102" s="106">
        <v>10.112983999999997</v>
      </c>
    </row>
    <row r="103" spans="1:5" x14ac:dyDescent="0.2">
      <c r="A103" s="1">
        <v>99</v>
      </c>
      <c r="B103" s="104">
        <v>59.467778999999993</v>
      </c>
      <c r="D103" s="1">
        <v>99</v>
      </c>
      <c r="E103" s="106">
        <v>10.677778999999994</v>
      </c>
    </row>
    <row r="104" spans="1:5" x14ac:dyDescent="0.2">
      <c r="A104" s="1">
        <v>100</v>
      </c>
      <c r="B104" s="104">
        <v>60.022304999999989</v>
      </c>
      <c r="D104" s="1">
        <v>100</v>
      </c>
      <c r="E104" s="106">
        <v>11.23230499999999</v>
      </c>
    </row>
    <row r="105" spans="1:5" x14ac:dyDescent="0.2">
      <c r="A105" s="1">
        <v>101</v>
      </c>
      <c r="B105" s="104">
        <v>60.576830999999991</v>
      </c>
      <c r="D105" s="1">
        <v>101</v>
      </c>
      <c r="E105" s="106">
        <v>11.786830999999992</v>
      </c>
    </row>
    <row r="106" spans="1:5" x14ac:dyDescent="0.2">
      <c r="A106" s="1">
        <v>102</v>
      </c>
      <c r="B106" s="104">
        <v>61.141625999999995</v>
      </c>
      <c r="D106" s="1">
        <v>102</v>
      </c>
      <c r="E106" s="106">
        <v>12.351625999999996</v>
      </c>
    </row>
    <row r="107" spans="1:5" x14ac:dyDescent="0.2">
      <c r="A107" s="1">
        <v>103</v>
      </c>
      <c r="B107" s="104">
        <v>61.696151999999991</v>
      </c>
      <c r="D107" s="1">
        <v>103</v>
      </c>
      <c r="E107" s="106">
        <v>12.906151999999992</v>
      </c>
    </row>
    <row r="108" spans="1:5" x14ac:dyDescent="0.2">
      <c r="A108" s="1">
        <v>104</v>
      </c>
      <c r="B108" s="104">
        <v>62.260946999999987</v>
      </c>
      <c r="D108" s="1">
        <v>104</v>
      </c>
      <c r="E108" s="106">
        <v>13.470946999999988</v>
      </c>
    </row>
    <row r="109" spans="1:5" x14ac:dyDescent="0.2">
      <c r="A109" s="1">
        <v>105</v>
      </c>
      <c r="B109" s="104">
        <v>62.815472999999997</v>
      </c>
      <c r="D109" s="1">
        <v>105</v>
      </c>
      <c r="E109" s="106">
        <v>14.025472999999998</v>
      </c>
    </row>
    <row r="110" spans="1:5" x14ac:dyDescent="0.2">
      <c r="A110" s="1">
        <v>106</v>
      </c>
      <c r="B110" s="104">
        <v>63.380267999999994</v>
      </c>
      <c r="D110" s="1">
        <v>106</v>
      </c>
      <c r="E110" s="106">
        <v>14.590267999999995</v>
      </c>
    </row>
    <row r="111" spans="1:5" x14ac:dyDescent="0.2">
      <c r="A111" s="1">
        <v>107</v>
      </c>
      <c r="B111" s="104">
        <v>63.934793999999997</v>
      </c>
      <c r="D111" s="1">
        <v>107</v>
      </c>
      <c r="E111" s="106">
        <v>15.144793999999997</v>
      </c>
    </row>
    <row r="112" spans="1:5" x14ac:dyDescent="0.2">
      <c r="A112" s="1">
        <v>108</v>
      </c>
      <c r="B112" s="104">
        <v>64.499589</v>
      </c>
      <c r="D112" s="1">
        <v>108</v>
      </c>
      <c r="E112" s="106">
        <v>15.709589000000001</v>
      </c>
    </row>
    <row r="113" spans="1:5" x14ac:dyDescent="0.2">
      <c r="A113" s="1">
        <v>109</v>
      </c>
      <c r="B113" s="104">
        <v>65.054114999999996</v>
      </c>
      <c r="D113" s="1">
        <v>109</v>
      </c>
      <c r="E113" s="106">
        <v>16.264114999999997</v>
      </c>
    </row>
    <row r="114" spans="1:5" x14ac:dyDescent="0.2">
      <c r="A114" s="1">
        <v>110</v>
      </c>
      <c r="B114" s="104">
        <v>65.61891</v>
      </c>
      <c r="D114" s="1">
        <v>110</v>
      </c>
      <c r="E114" s="106">
        <v>16.82891</v>
      </c>
    </row>
    <row r="115" spans="1:5" x14ac:dyDescent="0.2">
      <c r="A115" s="1">
        <v>111</v>
      </c>
      <c r="B115" s="104">
        <v>66.173435999999995</v>
      </c>
      <c r="D115" s="1">
        <v>111</v>
      </c>
      <c r="E115" s="106">
        <v>17.383435999999996</v>
      </c>
    </row>
    <row r="116" spans="1:5" x14ac:dyDescent="0.2">
      <c r="A116" s="1">
        <v>112</v>
      </c>
      <c r="B116" s="104">
        <v>66.738230999999985</v>
      </c>
      <c r="D116" s="1">
        <v>112</v>
      </c>
      <c r="E116" s="106">
        <v>17.948230999999986</v>
      </c>
    </row>
    <row r="117" spans="1:5" x14ac:dyDescent="0.2">
      <c r="A117" s="1">
        <v>113</v>
      </c>
      <c r="B117" s="104">
        <v>67.292756999999995</v>
      </c>
      <c r="D117" s="1">
        <v>113</v>
      </c>
      <c r="E117" s="106">
        <v>18.502756999999995</v>
      </c>
    </row>
    <row r="118" spans="1:5" x14ac:dyDescent="0.2">
      <c r="A118" s="1">
        <v>114</v>
      </c>
      <c r="B118" s="104">
        <v>67.857551999999998</v>
      </c>
      <c r="D118" s="1">
        <v>114</v>
      </c>
      <c r="E118" s="106">
        <v>19.067551999999999</v>
      </c>
    </row>
    <row r="119" spans="1:5" x14ac:dyDescent="0.2">
      <c r="A119" s="1">
        <v>115</v>
      </c>
      <c r="B119" s="104">
        <v>68.412077999999994</v>
      </c>
      <c r="D119" s="1">
        <v>115</v>
      </c>
      <c r="E119" s="106">
        <v>19.622077999999995</v>
      </c>
    </row>
    <row r="120" spans="1:5" x14ac:dyDescent="0.2">
      <c r="A120" s="1">
        <v>116</v>
      </c>
      <c r="B120" s="104">
        <v>68.976872999999998</v>
      </c>
      <c r="D120" s="1">
        <v>116</v>
      </c>
      <c r="E120" s="106">
        <v>20.186872999999999</v>
      </c>
    </row>
    <row r="121" spans="1:5" x14ac:dyDescent="0.2">
      <c r="A121" s="1">
        <v>117</v>
      </c>
      <c r="B121" s="104">
        <v>69.531398999999993</v>
      </c>
      <c r="D121" s="1">
        <v>117</v>
      </c>
      <c r="E121" s="106">
        <v>20.741398999999994</v>
      </c>
    </row>
    <row r="122" spans="1:5" x14ac:dyDescent="0.2">
      <c r="A122" s="1">
        <v>118</v>
      </c>
      <c r="B122" s="104">
        <v>70.096193999999983</v>
      </c>
      <c r="D122" s="1">
        <v>118</v>
      </c>
      <c r="E122" s="106">
        <v>21.306193999999984</v>
      </c>
    </row>
    <row r="123" spans="1:5" x14ac:dyDescent="0.2">
      <c r="A123" s="1">
        <v>119</v>
      </c>
      <c r="B123" s="104">
        <v>70.650719999999993</v>
      </c>
      <c r="D123" s="1">
        <v>119</v>
      </c>
      <c r="E123" s="106">
        <v>21.860719999999993</v>
      </c>
    </row>
    <row r="124" spans="1:5" x14ac:dyDescent="0.2">
      <c r="A124" s="1">
        <v>120</v>
      </c>
      <c r="B124" s="104">
        <v>71.205246000000002</v>
      </c>
      <c r="D124" s="1">
        <v>120</v>
      </c>
      <c r="E124" s="106">
        <v>22.415246000000003</v>
      </c>
    </row>
    <row r="125" spans="1:5" x14ac:dyDescent="0.2">
      <c r="A125" s="1">
        <v>121</v>
      </c>
      <c r="B125" s="104">
        <v>71.770040999999992</v>
      </c>
      <c r="D125" s="1">
        <v>121</v>
      </c>
      <c r="E125" s="106">
        <v>22.980040999999993</v>
      </c>
    </row>
    <row r="126" spans="1:5" x14ac:dyDescent="0.2">
      <c r="A126" s="1">
        <v>122</v>
      </c>
      <c r="B126" s="104">
        <v>72.324567000000002</v>
      </c>
      <c r="D126" s="1">
        <v>122</v>
      </c>
      <c r="E126" s="106">
        <v>23.534567000000003</v>
      </c>
    </row>
    <row r="127" spans="1:5" x14ac:dyDescent="0.2">
      <c r="A127" s="1">
        <v>123</v>
      </c>
      <c r="B127" s="104">
        <v>72.889361999999977</v>
      </c>
      <c r="D127" s="1">
        <v>123</v>
      </c>
      <c r="E127" s="106">
        <v>24.099361999999978</v>
      </c>
    </row>
    <row r="128" spans="1:5" x14ac:dyDescent="0.2">
      <c r="A128" s="1">
        <v>124</v>
      </c>
      <c r="B128" s="104">
        <v>73.454156999999995</v>
      </c>
      <c r="D128" s="1">
        <v>124</v>
      </c>
      <c r="E128" s="106">
        <v>24.664156999999996</v>
      </c>
    </row>
    <row r="129" spans="1:5" x14ac:dyDescent="0.2">
      <c r="A129" s="1">
        <v>125</v>
      </c>
      <c r="B129" s="104">
        <v>74.018951999999999</v>
      </c>
      <c r="D129" s="1">
        <v>125</v>
      </c>
      <c r="E129" s="106">
        <v>25.228952</v>
      </c>
    </row>
    <row r="130" spans="1:5" x14ac:dyDescent="0.2">
      <c r="A130" s="1">
        <v>126</v>
      </c>
      <c r="B130" s="104">
        <v>74.573477999999994</v>
      </c>
      <c r="D130" s="1">
        <v>126</v>
      </c>
      <c r="E130" s="106">
        <v>25.783477999999995</v>
      </c>
    </row>
    <row r="131" spans="1:5" x14ac:dyDescent="0.2">
      <c r="A131" s="1">
        <v>127</v>
      </c>
      <c r="B131" s="104">
        <v>75.138272999999998</v>
      </c>
      <c r="D131" s="1">
        <v>127</v>
      </c>
      <c r="E131" s="106">
        <v>26.348272999999999</v>
      </c>
    </row>
    <row r="132" spans="1:5" x14ac:dyDescent="0.2">
      <c r="A132" s="1">
        <v>128</v>
      </c>
      <c r="B132" s="104">
        <v>75.703067999999988</v>
      </c>
      <c r="D132" s="1">
        <v>128</v>
      </c>
      <c r="E132" s="106">
        <v>26.913067999999988</v>
      </c>
    </row>
    <row r="133" spans="1:5" x14ac:dyDescent="0.2">
      <c r="A133" s="1">
        <v>129</v>
      </c>
      <c r="B133" s="104">
        <v>76.257593999999983</v>
      </c>
      <c r="D133" s="1">
        <v>129</v>
      </c>
      <c r="E133" s="106">
        <v>27.467593999999984</v>
      </c>
    </row>
    <row r="134" spans="1:5" x14ac:dyDescent="0.2">
      <c r="A134" s="1">
        <v>130</v>
      </c>
      <c r="B134" s="104">
        <v>76.822389000000001</v>
      </c>
      <c r="D134" s="1">
        <v>130</v>
      </c>
      <c r="E134" s="106">
        <v>28.032389000000002</v>
      </c>
    </row>
    <row r="135" spans="1:5" x14ac:dyDescent="0.2">
      <c r="A135" s="1">
        <v>131</v>
      </c>
      <c r="B135" s="104">
        <v>77.387183999999991</v>
      </c>
      <c r="D135" s="1">
        <v>131</v>
      </c>
      <c r="E135" s="106">
        <v>28.597183999999991</v>
      </c>
    </row>
    <row r="136" spans="1:5" x14ac:dyDescent="0.2">
      <c r="A136" s="1">
        <v>132</v>
      </c>
      <c r="B136" s="104">
        <v>77.94171</v>
      </c>
      <c r="D136" s="1">
        <v>132</v>
      </c>
      <c r="E136" s="106">
        <v>29.151710000000001</v>
      </c>
    </row>
    <row r="137" spans="1:5" x14ac:dyDescent="0.2">
      <c r="A137" s="1">
        <v>133</v>
      </c>
      <c r="B137" s="104">
        <v>78.506505000000004</v>
      </c>
      <c r="D137" s="1">
        <v>133</v>
      </c>
      <c r="E137" s="106">
        <v>29.716505000000005</v>
      </c>
    </row>
    <row r="138" spans="1:5" x14ac:dyDescent="0.2">
      <c r="A138" s="1">
        <v>134</v>
      </c>
      <c r="B138" s="104">
        <v>79.071299999999994</v>
      </c>
      <c r="D138" s="1">
        <v>134</v>
      </c>
      <c r="E138" s="106">
        <v>30.281299999999995</v>
      </c>
    </row>
    <row r="139" spans="1:5" x14ac:dyDescent="0.2">
      <c r="A139" s="1">
        <v>135</v>
      </c>
      <c r="B139" s="104">
        <v>79.636094999999997</v>
      </c>
      <c r="D139" s="1">
        <v>135</v>
      </c>
      <c r="E139" s="106">
        <v>30.846094999999998</v>
      </c>
    </row>
    <row r="140" spans="1:5" x14ac:dyDescent="0.2">
      <c r="A140" s="1">
        <v>136</v>
      </c>
      <c r="B140" s="104">
        <v>80.190620999999993</v>
      </c>
      <c r="D140" s="1">
        <v>136</v>
      </c>
      <c r="E140" s="106">
        <v>31.400620999999994</v>
      </c>
    </row>
    <row r="141" spans="1:5" x14ac:dyDescent="0.2">
      <c r="A141" s="1">
        <v>137</v>
      </c>
      <c r="B141" s="104">
        <v>80.755415999999997</v>
      </c>
      <c r="D141" s="1">
        <v>137</v>
      </c>
      <c r="E141" s="106">
        <v>31.965415999999998</v>
      </c>
    </row>
    <row r="142" spans="1:5" x14ac:dyDescent="0.2">
      <c r="A142" s="1">
        <v>138</v>
      </c>
      <c r="B142" s="104">
        <v>81.320210999999986</v>
      </c>
      <c r="D142" s="1">
        <v>138</v>
      </c>
      <c r="E142" s="106">
        <v>32.530210999999987</v>
      </c>
    </row>
    <row r="143" spans="1:5" x14ac:dyDescent="0.2">
      <c r="A143" s="1">
        <v>139</v>
      </c>
      <c r="B143" s="104">
        <v>81.874736999999982</v>
      </c>
      <c r="D143" s="1">
        <v>139</v>
      </c>
      <c r="E143" s="106">
        <v>33.084736999999983</v>
      </c>
    </row>
    <row r="144" spans="1:5" x14ac:dyDescent="0.2">
      <c r="A144" s="1">
        <v>140</v>
      </c>
      <c r="B144" s="104">
        <v>82.439532</v>
      </c>
      <c r="D144" s="1">
        <v>140</v>
      </c>
      <c r="E144" s="106">
        <v>33.649532000000001</v>
      </c>
    </row>
    <row r="145" spans="1:5" x14ac:dyDescent="0.2">
      <c r="A145" s="1">
        <v>141</v>
      </c>
      <c r="B145" s="104">
        <v>83.004326999999989</v>
      </c>
      <c r="D145" s="1">
        <v>141</v>
      </c>
      <c r="E145" s="106">
        <v>34.21432699999999</v>
      </c>
    </row>
    <row r="146" spans="1:5" x14ac:dyDescent="0.2">
      <c r="A146" s="1">
        <v>142</v>
      </c>
      <c r="B146" s="104">
        <v>83.558852999999999</v>
      </c>
      <c r="D146" s="1">
        <v>142</v>
      </c>
      <c r="E146" s="106">
        <v>34.768853</v>
      </c>
    </row>
    <row r="147" spans="1:5" x14ac:dyDescent="0.2">
      <c r="A147" s="1">
        <v>143</v>
      </c>
      <c r="B147" s="104">
        <v>84.123647999999974</v>
      </c>
      <c r="D147" s="1">
        <v>143</v>
      </c>
      <c r="E147" s="106">
        <v>35.333647999999975</v>
      </c>
    </row>
    <row r="148" spans="1:5" x14ac:dyDescent="0.2">
      <c r="A148" s="1">
        <v>144</v>
      </c>
      <c r="B148" s="104">
        <v>84.688442999999992</v>
      </c>
      <c r="D148" s="1">
        <v>144</v>
      </c>
      <c r="E148" s="106">
        <v>35.898442999999993</v>
      </c>
    </row>
    <row r="149" spans="1:5" x14ac:dyDescent="0.2">
      <c r="A149" s="1">
        <v>145</v>
      </c>
      <c r="B149" s="104">
        <v>85.242968999999988</v>
      </c>
      <c r="D149" s="1">
        <v>145</v>
      </c>
      <c r="E149" s="106">
        <v>36.452968999999989</v>
      </c>
    </row>
    <row r="150" spans="1:5" x14ac:dyDescent="0.2">
      <c r="A150" s="1">
        <v>146</v>
      </c>
      <c r="B150" s="104">
        <v>85.807763999999992</v>
      </c>
      <c r="D150" s="1">
        <v>146</v>
      </c>
      <c r="E150" s="106">
        <v>37.017763999999993</v>
      </c>
    </row>
    <row r="151" spans="1:5" x14ac:dyDescent="0.2">
      <c r="A151" s="1">
        <v>147</v>
      </c>
      <c r="B151" s="104">
        <v>86.372558999999995</v>
      </c>
      <c r="D151" s="1">
        <v>147</v>
      </c>
      <c r="E151" s="106">
        <v>37.582558999999996</v>
      </c>
    </row>
    <row r="152" spans="1:5" x14ac:dyDescent="0.2">
      <c r="A152" s="1">
        <v>148</v>
      </c>
      <c r="B152" s="104">
        <v>86.937353999999985</v>
      </c>
      <c r="D152" s="1">
        <v>148</v>
      </c>
      <c r="E152" s="106">
        <v>38.147353999999986</v>
      </c>
    </row>
    <row r="153" spans="1:5" x14ac:dyDescent="0.2">
      <c r="A153" s="1">
        <v>149</v>
      </c>
      <c r="B153" s="104">
        <v>87.491879999999981</v>
      </c>
      <c r="D153" s="1">
        <v>149</v>
      </c>
      <c r="E153" s="106">
        <v>38.701879999999981</v>
      </c>
    </row>
    <row r="154" spans="1:5" x14ac:dyDescent="0.2">
      <c r="A154" s="1">
        <v>150</v>
      </c>
      <c r="B154" s="104">
        <v>88.056674999999998</v>
      </c>
      <c r="D154" s="1">
        <v>150</v>
      </c>
      <c r="E154" s="106">
        <v>39.266674999999999</v>
      </c>
    </row>
    <row r="155" spans="1:5" x14ac:dyDescent="0.2">
      <c r="A155" s="1">
        <v>151</v>
      </c>
      <c r="B155" s="104">
        <v>88.621469999999988</v>
      </c>
      <c r="D155" s="1">
        <v>151</v>
      </c>
      <c r="E155" s="106">
        <v>39.831469999999989</v>
      </c>
    </row>
    <row r="156" spans="1:5" x14ac:dyDescent="0.2">
      <c r="A156" s="1">
        <v>152</v>
      </c>
      <c r="B156" s="104">
        <v>89.175995999999998</v>
      </c>
      <c r="D156" s="1">
        <v>152</v>
      </c>
      <c r="E156" s="106">
        <v>40.385995999999999</v>
      </c>
    </row>
    <row r="157" spans="1:5" x14ac:dyDescent="0.2">
      <c r="A157" s="1">
        <v>153</v>
      </c>
      <c r="B157" s="104">
        <v>89.740790999999987</v>
      </c>
      <c r="D157" s="1">
        <v>153</v>
      </c>
      <c r="E157" s="106">
        <v>40.950790999999988</v>
      </c>
    </row>
    <row r="158" spans="1:5" x14ac:dyDescent="0.2">
      <c r="A158" s="1">
        <v>154</v>
      </c>
      <c r="B158" s="104">
        <v>90.305585999999991</v>
      </c>
      <c r="D158" s="1">
        <v>154</v>
      </c>
      <c r="E158" s="106">
        <v>41.515585999999992</v>
      </c>
    </row>
    <row r="159" spans="1:5" x14ac:dyDescent="0.2">
      <c r="A159" s="1">
        <v>155</v>
      </c>
      <c r="B159" s="104">
        <v>90.860111999999987</v>
      </c>
      <c r="D159" s="1">
        <v>155</v>
      </c>
      <c r="E159" s="106">
        <v>42.070111999999988</v>
      </c>
    </row>
    <row r="160" spans="1:5" x14ac:dyDescent="0.2">
      <c r="A160" s="1">
        <v>156</v>
      </c>
      <c r="B160" s="104">
        <v>91.42490699999999</v>
      </c>
      <c r="D160" s="1">
        <v>156</v>
      </c>
      <c r="E160" s="106">
        <v>42.634906999999991</v>
      </c>
    </row>
    <row r="161" spans="1:5" x14ac:dyDescent="0.2">
      <c r="A161" s="1">
        <v>157</v>
      </c>
      <c r="B161" s="104">
        <v>91.989701999999994</v>
      </c>
      <c r="D161" s="1">
        <v>157</v>
      </c>
      <c r="E161" s="106">
        <v>43.199701999999995</v>
      </c>
    </row>
    <row r="162" spans="1:5" x14ac:dyDescent="0.2">
      <c r="A162" s="1">
        <v>158</v>
      </c>
      <c r="B162" s="104">
        <v>92.554496999999984</v>
      </c>
      <c r="D162" s="1">
        <v>158</v>
      </c>
      <c r="E162" s="106">
        <v>43.764496999999984</v>
      </c>
    </row>
    <row r="163" spans="1:5" x14ac:dyDescent="0.2">
      <c r="A163" s="1">
        <v>159</v>
      </c>
      <c r="B163" s="104">
        <v>93.109022999999979</v>
      </c>
      <c r="D163" s="1">
        <v>159</v>
      </c>
      <c r="E163" s="106">
        <v>44.31902299999998</v>
      </c>
    </row>
    <row r="164" spans="1:5" x14ac:dyDescent="0.2">
      <c r="A164" s="1">
        <v>160</v>
      </c>
      <c r="B164" s="104">
        <v>93.653279999999981</v>
      </c>
      <c r="D164" s="1">
        <v>160</v>
      </c>
      <c r="E164" s="106">
        <v>44.863279999999982</v>
      </c>
    </row>
    <row r="165" spans="1:5" x14ac:dyDescent="0.2">
      <c r="A165" s="1">
        <v>161</v>
      </c>
      <c r="B165" s="104">
        <v>94.207805999999991</v>
      </c>
      <c r="D165" s="1">
        <v>161</v>
      </c>
      <c r="E165" s="106">
        <v>45.417805999999992</v>
      </c>
    </row>
    <row r="166" spans="1:5" x14ac:dyDescent="0.2">
      <c r="A166" s="1">
        <v>162</v>
      </c>
      <c r="B166" s="104">
        <v>94.762332000000001</v>
      </c>
      <c r="D166" s="1">
        <v>162</v>
      </c>
      <c r="E166" s="106">
        <v>45.972332000000002</v>
      </c>
    </row>
    <row r="167" spans="1:5" x14ac:dyDescent="0.2">
      <c r="A167" s="1">
        <v>163</v>
      </c>
      <c r="B167" s="104">
        <v>95.32712699999999</v>
      </c>
      <c r="D167" s="1">
        <v>163</v>
      </c>
      <c r="E167" s="106">
        <v>46.537126999999991</v>
      </c>
    </row>
    <row r="168" spans="1:5" x14ac:dyDescent="0.2">
      <c r="A168" s="1">
        <v>164</v>
      </c>
      <c r="B168" s="104">
        <v>95.881653</v>
      </c>
      <c r="D168" s="1">
        <v>164</v>
      </c>
      <c r="E168" s="106">
        <v>47.091653000000001</v>
      </c>
    </row>
    <row r="169" spans="1:5" x14ac:dyDescent="0.2">
      <c r="A169" s="1">
        <v>165</v>
      </c>
      <c r="B169" s="104">
        <v>96.436178999999996</v>
      </c>
      <c r="D169" s="1">
        <v>165</v>
      </c>
      <c r="E169" s="106">
        <v>47.646178999999997</v>
      </c>
    </row>
    <row r="170" spans="1:5" x14ac:dyDescent="0.2">
      <c r="A170" s="1">
        <v>166</v>
      </c>
      <c r="B170" s="104">
        <v>97.000973999999999</v>
      </c>
      <c r="D170" s="1">
        <v>166</v>
      </c>
      <c r="E170" s="106">
        <v>48.210974</v>
      </c>
    </row>
    <row r="171" spans="1:5" x14ac:dyDescent="0.2">
      <c r="A171" s="1">
        <v>167</v>
      </c>
      <c r="B171" s="104">
        <v>97.555499999999995</v>
      </c>
      <c r="D171" s="1">
        <v>167</v>
      </c>
      <c r="E171" s="106">
        <v>48.765499999999996</v>
      </c>
    </row>
    <row r="172" spans="1:5" x14ac:dyDescent="0.2">
      <c r="A172" s="1">
        <v>168</v>
      </c>
      <c r="B172" s="104">
        <v>98.110025999999991</v>
      </c>
      <c r="D172" s="1">
        <v>168</v>
      </c>
      <c r="E172" s="106">
        <v>49.320025999999991</v>
      </c>
    </row>
    <row r="173" spans="1:5" x14ac:dyDescent="0.2">
      <c r="A173" s="1">
        <v>169</v>
      </c>
      <c r="B173" s="104">
        <v>98.674820999999994</v>
      </c>
      <c r="D173" s="1">
        <v>169</v>
      </c>
      <c r="E173" s="106">
        <v>49.884820999999995</v>
      </c>
    </row>
    <row r="174" spans="1:5" x14ac:dyDescent="0.2">
      <c r="A174" s="1">
        <v>170</v>
      </c>
      <c r="B174" s="104">
        <v>99.22934699999999</v>
      </c>
      <c r="D174" s="1">
        <v>170</v>
      </c>
      <c r="E174" s="106">
        <v>50.439346999999991</v>
      </c>
    </row>
    <row r="175" spans="1:5" x14ac:dyDescent="0.2">
      <c r="A175" s="1">
        <v>171</v>
      </c>
      <c r="B175" s="104">
        <v>99.783872999999986</v>
      </c>
      <c r="D175" s="1">
        <v>171</v>
      </c>
      <c r="E175" s="106">
        <v>50.993872999999986</v>
      </c>
    </row>
    <row r="176" spans="1:5" x14ac:dyDescent="0.2">
      <c r="A176" s="1">
        <v>172</v>
      </c>
      <c r="B176" s="104">
        <v>100.34866799999999</v>
      </c>
      <c r="D176" s="1">
        <v>172</v>
      </c>
      <c r="E176" s="106">
        <v>51.55866799999999</v>
      </c>
    </row>
    <row r="177" spans="1:5" x14ac:dyDescent="0.2">
      <c r="A177" s="1">
        <v>173</v>
      </c>
      <c r="B177" s="104">
        <v>100.90319399999998</v>
      </c>
      <c r="D177" s="1">
        <v>173</v>
      </c>
      <c r="E177" s="106">
        <v>52.113193999999986</v>
      </c>
    </row>
    <row r="178" spans="1:5" x14ac:dyDescent="0.2">
      <c r="A178" s="1">
        <v>174</v>
      </c>
      <c r="B178" s="104">
        <v>101.45771999999999</v>
      </c>
      <c r="D178" s="1">
        <v>174</v>
      </c>
      <c r="E178" s="106">
        <v>52.667719999999996</v>
      </c>
    </row>
    <row r="179" spans="1:5" x14ac:dyDescent="0.2">
      <c r="A179" s="1">
        <v>175</v>
      </c>
      <c r="B179" s="104">
        <v>102.01224599999999</v>
      </c>
      <c r="D179" s="1">
        <v>175</v>
      </c>
      <c r="E179" s="106">
        <v>53.222245999999991</v>
      </c>
    </row>
    <row r="180" spans="1:5" x14ac:dyDescent="0.2">
      <c r="A180" s="1">
        <v>176</v>
      </c>
      <c r="B180" s="104">
        <v>102.57704099999999</v>
      </c>
      <c r="D180" s="1">
        <v>176</v>
      </c>
      <c r="E180" s="106">
        <v>53.787040999999995</v>
      </c>
    </row>
    <row r="181" spans="1:5" x14ac:dyDescent="0.2">
      <c r="A181" s="1">
        <v>177</v>
      </c>
      <c r="B181" s="104">
        <v>103.131567</v>
      </c>
      <c r="D181" s="1">
        <v>177</v>
      </c>
      <c r="E181" s="106">
        <v>54.341567000000005</v>
      </c>
    </row>
    <row r="182" spans="1:5" x14ac:dyDescent="0.2">
      <c r="A182" s="1">
        <v>178</v>
      </c>
      <c r="B182" s="104">
        <v>103.68609299999999</v>
      </c>
      <c r="D182" s="1">
        <v>178</v>
      </c>
      <c r="E182" s="106">
        <v>54.896092999999986</v>
      </c>
    </row>
    <row r="183" spans="1:5" x14ac:dyDescent="0.2">
      <c r="A183" s="1">
        <v>179</v>
      </c>
      <c r="B183" s="104">
        <v>104.25088799999999</v>
      </c>
      <c r="D183" s="1">
        <v>179</v>
      </c>
      <c r="E183" s="106">
        <v>55.46088799999999</v>
      </c>
    </row>
    <row r="184" spans="1:5" x14ac:dyDescent="0.2">
      <c r="A184" s="1">
        <v>180</v>
      </c>
      <c r="B184" s="104">
        <v>104.805414</v>
      </c>
      <c r="D184" s="1">
        <v>180</v>
      </c>
      <c r="E184" s="106">
        <v>56.015414</v>
      </c>
    </row>
    <row r="185" spans="1:5" x14ac:dyDescent="0.2">
      <c r="A185" s="1">
        <v>181</v>
      </c>
      <c r="B185" s="104">
        <v>105.37020899999999</v>
      </c>
      <c r="D185" s="1">
        <v>181</v>
      </c>
      <c r="E185" s="106">
        <v>56.580208999999989</v>
      </c>
    </row>
    <row r="186" spans="1:5" x14ac:dyDescent="0.2">
      <c r="A186" s="1">
        <v>182</v>
      </c>
      <c r="B186" s="104">
        <v>105.924735</v>
      </c>
      <c r="D186" s="1">
        <v>182</v>
      </c>
      <c r="E186" s="106">
        <v>57.134734999999999</v>
      </c>
    </row>
    <row r="187" spans="1:5" x14ac:dyDescent="0.2">
      <c r="A187" s="1">
        <v>183</v>
      </c>
      <c r="B187" s="104">
        <v>106.48952999999997</v>
      </c>
      <c r="D187" s="1">
        <v>183</v>
      </c>
      <c r="E187" s="106">
        <v>57.699529999999974</v>
      </c>
    </row>
    <row r="188" spans="1:5" x14ac:dyDescent="0.2">
      <c r="A188" s="1">
        <v>184</v>
      </c>
      <c r="B188" s="104">
        <v>107.05432499999999</v>
      </c>
      <c r="D188" s="1">
        <v>184</v>
      </c>
      <c r="E188" s="106">
        <v>58.264324999999992</v>
      </c>
    </row>
    <row r="189" spans="1:5" x14ac:dyDescent="0.2">
      <c r="A189" s="1">
        <v>185</v>
      </c>
      <c r="B189" s="104">
        <v>107.60885099999999</v>
      </c>
      <c r="D189" s="1">
        <v>185</v>
      </c>
      <c r="E189" s="106">
        <v>58.818850999999988</v>
      </c>
    </row>
    <row r="190" spans="1:5" x14ac:dyDescent="0.2">
      <c r="A190" s="1">
        <v>186</v>
      </c>
      <c r="B190" s="104">
        <v>108.17364599999999</v>
      </c>
      <c r="D190" s="1">
        <v>186</v>
      </c>
      <c r="E190" s="106">
        <v>59.383645999999992</v>
      </c>
    </row>
    <row r="191" spans="1:5" x14ac:dyDescent="0.2">
      <c r="A191" s="1">
        <v>187</v>
      </c>
      <c r="B191" s="104">
        <v>108.73844099999999</v>
      </c>
      <c r="D191" s="1">
        <v>187</v>
      </c>
      <c r="E191" s="106">
        <v>59.948440999999995</v>
      </c>
    </row>
    <row r="192" spans="1:5" x14ac:dyDescent="0.2">
      <c r="A192" s="1">
        <v>188</v>
      </c>
      <c r="B192" s="104">
        <v>109.292967</v>
      </c>
      <c r="D192" s="1">
        <v>188</v>
      </c>
      <c r="E192" s="106">
        <v>60.502967000000005</v>
      </c>
    </row>
    <row r="193" spans="1:5" x14ac:dyDescent="0.2">
      <c r="A193" s="1">
        <v>189</v>
      </c>
      <c r="B193" s="104">
        <v>109.85776199999998</v>
      </c>
      <c r="D193" s="1">
        <v>189</v>
      </c>
      <c r="E193" s="106">
        <v>61.067761999999981</v>
      </c>
    </row>
    <row r="194" spans="1:5" x14ac:dyDescent="0.2">
      <c r="A194" s="1">
        <v>190</v>
      </c>
      <c r="B194" s="104">
        <v>110.422557</v>
      </c>
      <c r="D194" s="1">
        <v>190</v>
      </c>
      <c r="E194" s="106">
        <v>61.632556999999998</v>
      </c>
    </row>
    <row r="195" spans="1:5" x14ac:dyDescent="0.2">
      <c r="A195" s="1">
        <v>191</v>
      </c>
      <c r="B195" s="104">
        <v>110.98735199999999</v>
      </c>
      <c r="D195" s="1">
        <v>191</v>
      </c>
      <c r="E195" s="106">
        <v>62.197351999999988</v>
      </c>
    </row>
    <row r="196" spans="1:5" x14ac:dyDescent="0.2">
      <c r="A196" s="1">
        <v>192</v>
      </c>
      <c r="B196" s="104">
        <v>111.541878</v>
      </c>
      <c r="D196" s="1">
        <v>192</v>
      </c>
      <c r="E196" s="106">
        <v>62.751877999999998</v>
      </c>
    </row>
    <row r="197" spans="1:5" x14ac:dyDescent="0.2">
      <c r="A197" s="1">
        <v>193</v>
      </c>
      <c r="B197" s="104">
        <v>112.10667299999997</v>
      </c>
      <c r="D197" s="1">
        <v>193</v>
      </c>
      <c r="E197" s="106">
        <v>63.316672999999973</v>
      </c>
    </row>
    <row r="198" spans="1:5" x14ac:dyDescent="0.2">
      <c r="A198" s="1">
        <v>194</v>
      </c>
      <c r="B198" s="104">
        <v>112.67146799999999</v>
      </c>
      <c r="D198" s="1">
        <v>194</v>
      </c>
      <c r="E198" s="106">
        <v>63.881467999999991</v>
      </c>
    </row>
    <row r="199" spans="1:5" x14ac:dyDescent="0.2">
      <c r="A199" s="1">
        <v>195</v>
      </c>
      <c r="B199" s="104">
        <v>113.22599399999999</v>
      </c>
      <c r="D199" s="1">
        <v>195</v>
      </c>
      <c r="E199" s="106">
        <v>64.435993999999994</v>
      </c>
    </row>
    <row r="200" spans="1:5" x14ac:dyDescent="0.2">
      <c r="A200" s="1">
        <v>196</v>
      </c>
      <c r="B200" s="104">
        <v>113.79078899999999</v>
      </c>
      <c r="D200" s="1">
        <v>196</v>
      </c>
      <c r="E200" s="106">
        <v>65.000788999999997</v>
      </c>
    </row>
    <row r="201" spans="1:5" x14ac:dyDescent="0.2">
      <c r="A201" s="1">
        <v>197</v>
      </c>
      <c r="B201" s="104">
        <v>114.35558399999999</v>
      </c>
      <c r="D201" s="1">
        <v>197</v>
      </c>
      <c r="E201" s="106">
        <v>65.565584000000001</v>
      </c>
    </row>
    <row r="202" spans="1:5" x14ac:dyDescent="0.2">
      <c r="A202" s="1">
        <v>198</v>
      </c>
      <c r="B202" s="104">
        <v>114.91011</v>
      </c>
      <c r="D202" s="1">
        <v>198</v>
      </c>
      <c r="E202" s="106">
        <v>66.120110000000011</v>
      </c>
    </row>
    <row r="203" spans="1:5" x14ac:dyDescent="0.2">
      <c r="A203" s="1">
        <v>199</v>
      </c>
      <c r="B203" s="104">
        <v>115.47490499999998</v>
      </c>
      <c r="D203" s="1">
        <v>199</v>
      </c>
      <c r="E203" s="106">
        <v>66.684904999999986</v>
      </c>
    </row>
    <row r="204" spans="1:5" x14ac:dyDescent="0.2">
      <c r="A204" s="1">
        <v>200</v>
      </c>
      <c r="B204" s="104">
        <v>116.00889299999999</v>
      </c>
      <c r="D204" s="1">
        <v>200</v>
      </c>
      <c r="E204" s="106">
        <v>67.21889299999998</v>
      </c>
    </row>
    <row r="205" spans="1:5" x14ac:dyDescent="0.2">
      <c r="A205" s="1">
        <v>201</v>
      </c>
      <c r="B205" s="104">
        <v>116.573688</v>
      </c>
      <c r="D205" s="1">
        <v>201</v>
      </c>
      <c r="E205" s="106">
        <v>67.783688000000012</v>
      </c>
    </row>
    <row r="206" spans="1:5" x14ac:dyDescent="0.2">
      <c r="A206" s="1">
        <v>202</v>
      </c>
      <c r="B206" s="104">
        <v>117.13848299999998</v>
      </c>
      <c r="D206" s="1">
        <v>202</v>
      </c>
      <c r="E206" s="106">
        <v>68.348482999999987</v>
      </c>
    </row>
    <row r="207" spans="1:5" x14ac:dyDescent="0.2">
      <c r="A207" s="1">
        <v>203</v>
      </c>
      <c r="B207" s="104">
        <v>117.69300899999998</v>
      </c>
      <c r="D207" s="1">
        <v>203</v>
      </c>
      <c r="E207" s="106">
        <v>68.903008999999969</v>
      </c>
    </row>
    <row r="208" spans="1:5" x14ac:dyDescent="0.2">
      <c r="A208" s="1">
        <v>204</v>
      </c>
      <c r="B208" s="104">
        <v>118.25780399999999</v>
      </c>
      <c r="D208" s="1">
        <v>204</v>
      </c>
      <c r="E208" s="106">
        <v>69.467804000000001</v>
      </c>
    </row>
    <row r="209" spans="1:5" x14ac:dyDescent="0.2">
      <c r="A209" s="1">
        <v>205</v>
      </c>
      <c r="B209" s="104">
        <v>118.822599</v>
      </c>
      <c r="D209" s="1">
        <v>205</v>
      </c>
      <c r="E209" s="106">
        <v>70.032599000000005</v>
      </c>
    </row>
    <row r="210" spans="1:5" x14ac:dyDescent="0.2">
      <c r="A210" s="1">
        <v>206</v>
      </c>
      <c r="B210" s="104">
        <v>119.38739399999999</v>
      </c>
      <c r="D210" s="1">
        <v>206</v>
      </c>
      <c r="E210" s="106">
        <v>70.59739399999998</v>
      </c>
    </row>
    <row r="211" spans="1:5" x14ac:dyDescent="0.2">
      <c r="A211" s="1">
        <v>207</v>
      </c>
      <c r="B211" s="104">
        <v>119.95218899999999</v>
      </c>
      <c r="D211" s="1">
        <v>207</v>
      </c>
      <c r="E211" s="106">
        <v>71.162188999999984</v>
      </c>
    </row>
    <row r="212" spans="1:5" x14ac:dyDescent="0.2">
      <c r="A212" s="1">
        <v>208</v>
      </c>
      <c r="B212" s="104">
        <v>120.50671499999999</v>
      </c>
      <c r="D212" s="1">
        <v>208</v>
      </c>
      <c r="E212" s="106">
        <v>71.716714999999994</v>
      </c>
    </row>
    <row r="213" spans="1:5" x14ac:dyDescent="0.2">
      <c r="A213" s="1">
        <v>209</v>
      </c>
      <c r="B213" s="104">
        <v>121.07151</v>
      </c>
      <c r="D213" s="1">
        <v>209</v>
      </c>
      <c r="E213" s="106">
        <v>72.281509999999997</v>
      </c>
    </row>
    <row r="214" spans="1:5" x14ac:dyDescent="0.2">
      <c r="A214" s="1">
        <v>210</v>
      </c>
      <c r="B214" s="104">
        <v>121.63630499999998</v>
      </c>
      <c r="D214" s="1">
        <v>210</v>
      </c>
      <c r="E214" s="106">
        <v>72.846304999999973</v>
      </c>
    </row>
    <row r="215" spans="1:5" x14ac:dyDescent="0.2">
      <c r="A215" s="1">
        <v>211</v>
      </c>
      <c r="B215" s="104">
        <v>122.2011</v>
      </c>
      <c r="D215" s="1">
        <v>211</v>
      </c>
      <c r="E215" s="106">
        <v>73.411100000000005</v>
      </c>
    </row>
    <row r="216" spans="1:5" x14ac:dyDescent="0.2">
      <c r="A216" s="1">
        <v>212</v>
      </c>
      <c r="B216" s="104">
        <v>122.765895</v>
      </c>
      <c r="D216" s="1">
        <v>212</v>
      </c>
      <c r="E216" s="106">
        <v>73.975895000000008</v>
      </c>
    </row>
    <row r="217" spans="1:5" x14ac:dyDescent="0.2">
      <c r="A217" s="1">
        <v>213</v>
      </c>
      <c r="B217" s="104">
        <v>123.320421</v>
      </c>
      <c r="D217" s="1">
        <v>213</v>
      </c>
      <c r="E217" s="106">
        <v>74.53042099999999</v>
      </c>
    </row>
    <row r="218" spans="1:5" x14ac:dyDescent="0.2">
      <c r="A218" s="1">
        <v>214</v>
      </c>
      <c r="B218" s="104">
        <v>123.88521599999997</v>
      </c>
      <c r="D218" s="1">
        <v>214</v>
      </c>
      <c r="E218" s="106">
        <v>75.095215999999965</v>
      </c>
    </row>
    <row r="219" spans="1:5" x14ac:dyDescent="0.2">
      <c r="A219" s="1">
        <v>215</v>
      </c>
      <c r="B219" s="104">
        <v>124.45001099999999</v>
      </c>
      <c r="D219" s="1">
        <v>215</v>
      </c>
      <c r="E219" s="106">
        <v>75.660010999999997</v>
      </c>
    </row>
    <row r="220" spans="1:5" x14ac:dyDescent="0.2">
      <c r="A220" s="1">
        <v>216</v>
      </c>
      <c r="B220" s="104">
        <v>125.01480599999999</v>
      </c>
      <c r="D220" s="1">
        <v>216</v>
      </c>
      <c r="E220" s="106">
        <v>76.224806000000001</v>
      </c>
    </row>
    <row r="221" spans="1:5" x14ac:dyDescent="0.2">
      <c r="A221" s="1">
        <v>217</v>
      </c>
      <c r="B221" s="104">
        <v>125.57960099999998</v>
      </c>
      <c r="D221" s="1">
        <v>217</v>
      </c>
      <c r="E221" s="106">
        <v>76.789600999999976</v>
      </c>
    </row>
    <row r="222" spans="1:5" x14ac:dyDescent="0.2">
      <c r="A222" s="1">
        <v>218</v>
      </c>
      <c r="B222" s="104">
        <v>126.13412699999998</v>
      </c>
      <c r="D222" s="1">
        <v>218</v>
      </c>
      <c r="E222" s="106">
        <v>77.344126999999986</v>
      </c>
    </row>
    <row r="223" spans="1:5" x14ac:dyDescent="0.2">
      <c r="A223" s="1">
        <v>219</v>
      </c>
      <c r="B223" s="104">
        <v>126.69892199999998</v>
      </c>
      <c r="D223" s="1">
        <v>219</v>
      </c>
      <c r="E223" s="106">
        <v>77.90892199999999</v>
      </c>
    </row>
    <row r="224" spans="1:5" x14ac:dyDescent="0.2">
      <c r="A224" s="1">
        <v>220</v>
      </c>
      <c r="B224" s="104">
        <v>127.22264099999998</v>
      </c>
      <c r="D224" s="1">
        <v>220</v>
      </c>
      <c r="E224" s="106">
        <v>78.43264099999999</v>
      </c>
    </row>
    <row r="225" spans="1:5" x14ac:dyDescent="0.2">
      <c r="A225" s="1">
        <v>221</v>
      </c>
      <c r="B225" s="104">
        <v>127.78743599999999</v>
      </c>
      <c r="D225" s="1">
        <v>221</v>
      </c>
      <c r="E225" s="106">
        <v>78.997435999999993</v>
      </c>
    </row>
    <row r="226" spans="1:5" x14ac:dyDescent="0.2">
      <c r="A226" s="1">
        <v>222</v>
      </c>
      <c r="B226" s="104">
        <v>128.35223099999999</v>
      </c>
      <c r="D226" s="1">
        <v>222</v>
      </c>
      <c r="E226" s="106">
        <v>79.562230999999997</v>
      </c>
    </row>
    <row r="227" spans="1:5" x14ac:dyDescent="0.2">
      <c r="A227" s="1">
        <v>223</v>
      </c>
      <c r="B227" s="104">
        <v>128.91702599999999</v>
      </c>
      <c r="D227" s="1">
        <v>223</v>
      </c>
      <c r="E227" s="106">
        <v>80.127026000000001</v>
      </c>
    </row>
    <row r="228" spans="1:5" x14ac:dyDescent="0.2">
      <c r="A228" s="1">
        <v>224</v>
      </c>
      <c r="B228" s="104">
        <v>129.481821</v>
      </c>
      <c r="D228" s="1">
        <v>224</v>
      </c>
      <c r="E228" s="106">
        <v>80.691821000000004</v>
      </c>
    </row>
    <row r="229" spans="1:5" x14ac:dyDescent="0.2">
      <c r="A229" s="1">
        <v>225</v>
      </c>
      <c r="B229" s="104">
        <v>130.04661599999997</v>
      </c>
      <c r="D229" s="1">
        <v>225</v>
      </c>
      <c r="E229" s="106">
        <v>81.25661599999998</v>
      </c>
    </row>
    <row r="230" spans="1:5" x14ac:dyDescent="0.2">
      <c r="A230" s="1">
        <v>226</v>
      </c>
      <c r="B230" s="104">
        <v>130.60114200000001</v>
      </c>
      <c r="D230" s="1">
        <v>226</v>
      </c>
      <c r="E230" s="106">
        <v>81.811142000000018</v>
      </c>
    </row>
    <row r="231" spans="1:5" x14ac:dyDescent="0.2">
      <c r="A231" s="1">
        <v>227</v>
      </c>
      <c r="B231" s="104">
        <v>131.16593699999999</v>
      </c>
      <c r="D231" s="1">
        <v>227</v>
      </c>
      <c r="E231" s="106">
        <v>82.375936999999993</v>
      </c>
    </row>
    <row r="232" spans="1:5" x14ac:dyDescent="0.2">
      <c r="A232" s="1">
        <v>228</v>
      </c>
      <c r="B232" s="104">
        <v>131.73073199999999</v>
      </c>
      <c r="D232" s="1">
        <v>228</v>
      </c>
      <c r="E232" s="106">
        <v>82.940731999999997</v>
      </c>
    </row>
    <row r="233" spans="1:5" x14ac:dyDescent="0.2">
      <c r="A233" s="1">
        <v>229</v>
      </c>
      <c r="B233" s="104">
        <v>132.29552699999996</v>
      </c>
      <c r="D233" s="1">
        <v>229</v>
      </c>
      <c r="E233" s="106">
        <v>83.505526999999972</v>
      </c>
    </row>
    <row r="234" spans="1:5" x14ac:dyDescent="0.2">
      <c r="A234" s="1">
        <v>230</v>
      </c>
      <c r="B234" s="104">
        <v>132.860322</v>
      </c>
      <c r="D234" s="1">
        <v>230</v>
      </c>
      <c r="E234" s="106">
        <v>84.070322000000004</v>
      </c>
    </row>
    <row r="235" spans="1:5" x14ac:dyDescent="0.2">
      <c r="A235" s="1">
        <v>231</v>
      </c>
      <c r="B235" s="104">
        <v>133.425117</v>
      </c>
      <c r="D235" s="1">
        <v>231</v>
      </c>
      <c r="E235" s="106">
        <v>84.635117000000008</v>
      </c>
    </row>
    <row r="236" spans="1:5" x14ac:dyDescent="0.2">
      <c r="A236" s="1">
        <v>232</v>
      </c>
      <c r="B236" s="104">
        <v>133.98991199999998</v>
      </c>
      <c r="D236" s="1">
        <v>232</v>
      </c>
      <c r="E236" s="106">
        <v>85.199911999999983</v>
      </c>
    </row>
    <row r="237" spans="1:5" x14ac:dyDescent="0.2">
      <c r="A237" s="1">
        <v>233</v>
      </c>
      <c r="B237" s="104">
        <v>134.55470699999998</v>
      </c>
      <c r="D237" s="1">
        <v>233</v>
      </c>
      <c r="E237" s="106">
        <v>85.764706999999987</v>
      </c>
    </row>
    <row r="238" spans="1:5" x14ac:dyDescent="0.2">
      <c r="A238" s="1">
        <v>234</v>
      </c>
      <c r="B238" s="104">
        <v>135.11950199999998</v>
      </c>
      <c r="D238" s="1">
        <v>234</v>
      </c>
      <c r="E238" s="106">
        <v>86.329501999999991</v>
      </c>
    </row>
    <row r="239" spans="1:5" x14ac:dyDescent="0.2">
      <c r="A239" s="1">
        <v>235</v>
      </c>
      <c r="B239" s="104">
        <v>135.68429699999999</v>
      </c>
      <c r="D239" s="1">
        <v>235</v>
      </c>
      <c r="E239" s="106">
        <v>86.894296999999995</v>
      </c>
    </row>
    <row r="240" spans="1:5" x14ac:dyDescent="0.2">
      <c r="A240" s="1">
        <v>236</v>
      </c>
      <c r="B240" s="104">
        <v>136.23882299999997</v>
      </c>
      <c r="D240" s="1">
        <v>236</v>
      </c>
      <c r="E240" s="106">
        <v>87.448822999999976</v>
      </c>
    </row>
    <row r="241" spans="1:5" x14ac:dyDescent="0.2">
      <c r="A241" s="1">
        <v>237</v>
      </c>
      <c r="B241" s="104">
        <v>136.803618</v>
      </c>
      <c r="D241" s="1">
        <v>237</v>
      </c>
      <c r="E241" s="106">
        <v>88.013618000000008</v>
      </c>
    </row>
    <row r="242" spans="1:5" x14ac:dyDescent="0.2">
      <c r="A242" s="1">
        <v>238</v>
      </c>
      <c r="B242" s="104">
        <v>137.368413</v>
      </c>
      <c r="D242" s="1">
        <v>238</v>
      </c>
      <c r="E242" s="106">
        <v>88.578413000000012</v>
      </c>
    </row>
    <row r="243" spans="1:5" x14ac:dyDescent="0.2">
      <c r="A243" s="1">
        <v>239</v>
      </c>
      <c r="B243" s="104">
        <v>137.93320799999998</v>
      </c>
      <c r="D243" s="1">
        <v>239</v>
      </c>
      <c r="E243" s="106">
        <v>89.143207999999987</v>
      </c>
    </row>
    <row r="244" spans="1:5" x14ac:dyDescent="0.2">
      <c r="A244" s="1">
        <v>240</v>
      </c>
      <c r="B244" s="104">
        <v>138.49800299999998</v>
      </c>
      <c r="D244" s="1">
        <v>240</v>
      </c>
      <c r="E244" s="106">
        <v>89.708002999999991</v>
      </c>
    </row>
    <row r="245" spans="1:5" x14ac:dyDescent="0.2">
      <c r="A245" s="1">
        <v>241</v>
      </c>
      <c r="B245" s="104">
        <v>139.06279799999999</v>
      </c>
      <c r="D245" s="1">
        <v>241</v>
      </c>
      <c r="E245" s="106">
        <v>90.272797999999995</v>
      </c>
    </row>
    <row r="246" spans="1:5" x14ac:dyDescent="0.2">
      <c r="A246" s="1">
        <v>242</v>
      </c>
      <c r="B246" s="104">
        <v>139.617324</v>
      </c>
      <c r="D246" s="1">
        <v>242</v>
      </c>
      <c r="E246" s="106">
        <v>90.827324000000004</v>
      </c>
    </row>
    <row r="247" spans="1:5" x14ac:dyDescent="0.2">
      <c r="A247" s="1">
        <v>243</v>
      </c>
      <c r="B247" s="104">
        <v>140.18211899999997</v>
      </c>
      <c r="D247" s="1">
        <v>243</v>
      </c>
      <c r="E247" s="106">
        <v>91.39211899999998</v>
      </c>
    </row>
    <row r="248" spans="1:5" x14ac:dyDescent="0.2">
      <c r="A248" s="1">
        <v>244</v>
      </c>
      <c r="B248" s="104">
        <v>140.73664500000001</v>
      </c>
      <c r="D248" s="1">
        <v>244</v>
      </c>
      <c r="E248" s="106">
        <v>91.946645000000018</v>
      </c>
    </row>
    <row r="249" spans="1:5" x14ac:dyDescent="0.2">
      <c r="A249" s="1">
        <v>245</v>
      </c>
      <c r="B249" s="104">
        <v>141.30143999999999</v>
      </c>
      <c r="D249" s="1">
        <v>245</v>
      </c>
      <c r="E249" s="106">
        <v>92.511439999999993</v>
      </c>
    </row>
    <row r="250" spans="1:5" x14ac:dyDescent="0.2">
      <c r="A250" s="1">
        <v>246</v>
      </c>
      <c r="B250" s="104">
        <v>141.85596599999997</v>
      </c>
      <c r="D250" s="1">
        <v>246</v>
      </c>
      <c r="E250" s="106">
        <v>93.065965999999975</v>
      </c>
    </row>
    <row r="251" spans="1:5" x14ac:dyDescent="0.2">
      <c r="A251" s="1">
        <v>247</v>
      </c>
      <c r="B251" s="104">
        <v>142.420761</v>
      </c>
      <c r="D251" s="1">
        <v>247</v>
      </c>
      <c r="E251" s="106">
        <v>93.630761000000007</v>
      </c>
    </row>
    <row r="252" spans="1:5" x14ac:dyDescent="0.2">
      <c r="A252" s="1">
        <v>248</v>
      </c>
      <c r="B252" s="104">
        <v>142.97528699999998</v>
      </c>
      <c r="D252" s="1">
        <v>248</v>
      </c>
      <c r="E252" s="106">
        <v>94.185286999999988</v>
      </c>
    </row>
    <row r="253" spans="1:5" x14ac:dyDescent="0.2">
      <c r="A253" s="1">
        <v>249</v>
      </c>
      <c r="B253" s="104">
        <v>143.54008199999998</v>
      </c>
      <c r="D253" s="1">
        <v>249</v>
      </c>
      <c r="E253" s="106">
        <v>94.750081999999992</v>
      </c>
    </row>
    <row r="254" spans="1:5" x14ac:dyDescent="0.2">
      <c r="A254" s="1">
        <v>250</v>
      </c>
      <c r="B254" s="104">
        <v>144.09460799999999</v>
      </c>
      <c r="D254" s="1">
        <v>250</v>
      </c>
      <c r="E254" s="106">
        <v>95.304608000000002</v>
      </c>
    </row>
    <row r="255" spans="1:5" x14ac:dyDescent="0.2">
      <c r="A255" s="1">
        <v>251</v>
      </c>
      <c r="B255" s="104">
        <v>144.659403</v>
      </c>
      <c r="D255" s="1">
        <v>251</v>
      </c>
      <c r="E255" s="106">
        <v>95.869403000000005</v>
      </c>
    </row>
    <row r="256" spans="1:5" x14ac:dyDescent="0.2">
      <c r="A256" s="1">
        <v>252</v>
      </c>
      <c r="B256" s="104">
        <v>145.21392899999998</v>
      </c>
      <c r="D256" s="1">
        <v>252</v>
      </c>
      <c r="E256" s="106">
        <v>96.423928999999987</v>
      </c>
    </row>
    <row r="257" spans="1:5" x14ac:dyDescent="0.2">
      <c r="A257" s="1">
        <v>253</v>
      </c>
      <c r="B257" s="104">
        <v>145.77872400000001</v>
      </c>
      <c r="D257" s="1">
        <v>253</v>
      </c>
      <c r="E257" s="106">
        <v>96.988724000000019</v>
      </c>
    </row>
    <row r="258" spans="1:5" x14ac:dyDescent="0.2">
      <c r="A258" s="1">
        <v>254</v>
      </c>
      <c r="B258" s="104">
        <v>146.33324999999999</v>
      </c>
      <c r="D258" s="1">
        <v>254</v>
      </c>
      <c r="E258" s="106">
        <v>97.54325</v>
      </c>
    </row>
    <row r="259" spans="1:5" x14ac:dyDescent="0.2">
      <c r="A259" s="1">
        <v>255</v>
      </c>
      <c r="B259" s="104">
        <v>146.898045</v>
      </c>
      <c r="D259" s="1">
        <v>255</v>
      </c>
      <c r="E259" s="106">
        <v>98.108045000000004</v>
      </c>
    </row>
    <row r="260" spans="1:5" x14ac:dyDescent="0.2">
      <c r="A260" s="1">
        <v>256</v>
      </c>
      <c r="B260" s="104">
        <v>147.45257100000001</v>
      </c>
      <c r="D260" s="1">
        <v>256</v>
      </c>
      <c r="E260" s="106">
        <v>98.662571000000014</v>
      </c>
    </row>
    <row r="261" spans="1:5" x14ac:dyDescent="0.2">
      <c r="A261" s="1">
        <v>257</v>
      </c>
      <c r="B261" s="104">
        <v>148.01736599999998</v>
      </c>
      <c r="D261" s="1">
        <v>257</v>
      </c>
      <c r="E261" s="106">
        <v>99.227365999999989</v>
      </c>
    </row>
    <row r="262" spans="1:5" x14ac:dyDescent="0.2">
      <c r="A262" s="1">
        <v>258</v>
      </c>
      <c r="B262" s="104">
        <v>148.57189199999999</v>
      </c>
      <c r="D262" s="1">
        <v>258</v>
      </c>
      <c r="E262" s="106">
        <v>99.781891999999999</v>
      </c>
    </row>
    <row r="263" spans="1:5" x14ac:dyDescent="0.2">
      <c r="A263" s="1">
        <v>259</v>
      </c>
      <c r="B263" s="104">
        <v>149.13668699999997</v>
      </c>
      <c r="D263" s="1">
        <v>259</v>
      </c>
      <c r="E263" s="106">
        <v>100.34668699999997</v>
      </c>
    </row>
    <row r="264" spans="1:5" x14ac:dyDescent="0.2">
      <c r="A264" s="1">
        <v>260</v>
      </c>
      <c r="B264" s="104">
        <v>149.701482</v>
      </c>
      <c r="D264" s="1">
        <v>260</v>
      </c>
      <c r="E264" s="106">
        <v>100.91148200000001</v>
      </c>
    </row>
    <row r="265" spans="1:5" x14ac:dyDescent="0.2">
      <c r="A265" s="1">
        <v>261</v>
      </c>
      <c r="B265" s="104">
        <v>150.26627699999997</v>
      </c>
      <c r="D265" s="1">
        <v>261</v>
      </c>
      <c r="E265" s="106">
        <v>101.47627699999998</v>
      </c>
    </row>
    <row r="266" spans="1:5" x14ac:dyDescent="0.2">
      <c r="A266" s="1">
        <v>262</v>
      </c>
      <c r="B266" s="104">
        <v>150.83107199999998</v>
      </c>
      <c r="D266" s="1">
        <v>262</v>
      </c>
      <c r="E266" s="106">
        <v>102.04107199999999</v>
      </c>
    </row>
    <row r="267" spans="1:5" x14ac:dyDescent="0.2">
      <c r="A267" s="1">
        <v>263</v>
      </c>
      <c r="B267" s="104">
        <v>151.39586700000001</v>
      </c>
      <c r="D267" s="1">
        <v>263</v>
      </c>
      <c r="E267" s="106">
        <v>102.60586700000002</v>
      </c>
    </row>
    <row r="268" spans="1:5" x14ac:dyDescent="0.2">
      <c r="A268" s="1">
        <v>264</v>
      </c>
      <c r="B268" s="104">
        <v>151.96066199999999</v>
      </c>
      <c r="D268" s="1">
        <v>264</v>
      </c>
      <c r="E268" s="106">
        <v>103.17066199999999</v>
      </c>
    </row>
    <row r="269" spans="1:5" x14ac:dyDescent="0.2">
      <c r="A269" s="1">
        <v>265</v>
      </c>
      <c r="B269" s="104">
        <v>152.51518799999999</v>
      </c>
      <c r="D269" s="1">
        <v>265</v>
      </c>
      <c r="E269" s="106">
        <v>103.725188</v>
      </c>
    </row>
    <row r="270" spans="1:5" x14ac:dyDescent="0.2">
      <c r="A270" s="1">
        <v>266</v>
      </c>
      <c r="B270" s="104">
        <v>153.07998299999997</v>
      </c>
      <c r="D270" s="1">
        <v>266</v>
      </c>
      <c r="E270" s="106">
        <v>104.28998299999998</v>
      </c>
    </row>
    <row r="271" spans="1:5" x14ac:dyDescent="0.2">
      <c r="A271" s="1">
        <v>267</v>
      </c>
      <c r="B271" s="104">
        <v>153.644778</v>
      </c>
      <c r="D271" s="1">
        <v>267</v>
      </c>
      <c r="E271" s="106">
        <v>104.85477800000001</v>
      </c>
    </row>
    <row r="272" spans="1:5" x14ac:dyDescent="0.2">
      <c r="A272" s="1">
        <v>268</v>
      </c>
      <c r="B272" s="104">
        <v>154.20957299999998</v>
      </c>
      <c r="D272" s="1">
        <v>268</v>
      </c>
      <c r="E272" s="106">
        <v>105.41957299999999</v>
      </c>
    </row>
    <row r="273" spans="1:5" x14ac:dyDescent="0.2">
      <c r="A273" s="1">
        <v>269</v>
      </c>
      <c r="B273" s="104">
        <v>154.77436799999998</v>
      </c>
      <c r="D273" s="1">
        <v>269</v>
      </c>
      <c r="E273" s="106">
        <v>105.98436799999999</v>
      </c>
    </row>
    <row r="274" spans="1:5" x14ac:dyDescent="0.2">
      <c r="A274" s="1">
        <v>270</v>
      </c>
      <c r="B274" s="104">
        <v>155.33916299999999</v>
      </c>
      <c r="D274" s="1">
        <v>270</v>
      </c>
      <c r="E274" s="106">
        <v>106.54916299999999</v>
      </c>
    </row>
    <row r="275" spans="1:5" x14ac:dyDescent="0.2">
      <c r="A275" s="1">
        <v>271</v>
      </c>
      <c r="B275" s="104">
        <v>155.90395799999999</v>
      </c>
      <c r="D275" s="1">
        <v>271</v>
      </c>
      <c r="E275" s="106">
        <v>107.113958</v>
      </c>
    </row>
    <row r="276" spans="1:5" x14ac:dyDescent="0.2">
      <c r="A276" s="1">
        <v>272</v>
      </c>
      <c r="B276" s="104">
        <v>156.46875299999999</v>
      </c>
      <c r="D276" s="1">
        <v>272</v>
      </c>
      <c r="E276" s="106">
        <v>107.678753</v>
      </c>
    </row>
    <row r="277" spans="1:5" x14ac:dyDescent="0.2">
      <c r="A277" s="1">
        <v>273</v>
      </c>
      <c r="B277" s="104">
        <v>157.03354799999997</v>
      </c>
      <c r="D277" s="1">
        <v>273</v>
      </c>
      <c r="E277" s="106">
        <v>108.24354799999998</v>
      </c>
    </row>
    <row r="278" spans="1:5" x14ac:dyDescent="0.2">
      <c r="A278" s="1">
        <v>274</v>
      </c>
      <c r="B278" s="104">
        <v>157.598343</v>
      </c>
      <c r="D278" s="1">
        <v>274</v>
      </c>
      <c r="E278" s="106">
        <v>108.80834300000001</v>
      </c>
    </row>
    <row r="279" spans="1:5" x14ac:dyDescent="0.2">
      <c r="A279" s="1">
        <v>275</v>
      </c>
      <c r="B279" s="104">
        <v>158.163138</v>
      </c>
      <c r="D279" s="1">
        <v>275</v>
      </c>
      <c r="E279" s="106">
        <v>109.37313800000001</v>
      </c>
    </row>
    <row r="280" spans="1:5" x14ac:dyDescent="0.2">
      <c r="A280" s="1">
        <v>276</v>
      </c>
      <c r="B280" s="104">
        <v>158.72793299999998</v>
      </c>
      <c r="D280" s="1">
        <v>276</v>
      </c>
      <c r="E280" s="106">
        <v>109.93793299999999</v>
      </c>
    </row>
    <row r="281" spans="1:5" x14ac:dyDescent="0.2">
      <c r="A281" s="1">
        <v>277</v>
      </c>
      <c r="B281" s="104">
        <v>159.29272799999998</v>
      </c>
      <c r="D281" s="1">
        <v>277</v>
      </c>
      <c r="E281" s="106">
        <v>110.50272799999999</v>
      </c>
    </row>
    <row r="282" spans="1:5" x14ac:dyDescent="0.2">
      <c r="A282" s="1">
        <v>278</v>
      </c>
      <c r="B282" s="104">
        <v>159.85752299999999</v>
      </c>
      <c r="D282" s="1">
        <v>278</v>
      </c>
      <c r="E282" s="106">
        <v>111.06752299999999</v>
      </c>
    </row>
    <row r="283" spans="1:5" x14ac:dyDescent="0.2">
      <c r="A283" s="1">
        <v>279</v>
      </c>
      <c r="B283" s="104">
        <v>160.42231799999999</v>
      </c>
      <c r="D283" s="1">
        <v>279</v>
      </c>
      <c r="E283" s="106">
        <v>111.632318</v>
      </c>
    </row>
    <row r="284" spans="1:5" x14ac:dyDescent="0.2">
      <c r="A284" s="1">
        <v>280</v>
      </c>
      <c r="B284" s="104">
        <v>160.98711299999999</v>
      </c>
      <c r="D284" s="1">
        <v>280</v>
      </c>
      <c r="E284" s="106">
        <v>112.197113</v>
      </c>
    </row>
    <row r="285" spans="1:5" x14ac:dyDescent="0.2">
      <c r="A285" s="1">
        <v>281</v>
      </c>
      <c r="B285" s="104">
        <v>161.55190799999997</v>
      </c>
      <c r="D285" s="1">
        <v>281</v>
      </c>
      <c r="E285" s="106">
        <v>112.76190799999998</v>
      </c>
    </row>
    <row r="286" spans="1:5" x14ac:dyDescent="0.2">
      <c r="A286" s="1">
        <v>282</v>
      </c>
      <c r="B286" s="104">
        <v>162.10643399999998</v>
      </c>
      <c r="D286" s="1">
        <v>282</v>
      </c>
      <c r="E286" s="106">
        <v>113.31643399999999</v>
      </c>
    </row>
    <row r="287" spans="1:5" x14ac:dyDescent="0.2">
      <c r="A287" s="1">
        <v>283</v>
      </c>
      <c r="B287" s="104">
        <v>162.67122899999998</v>
      </c>
      <c r="D287" s="1">
        <v>283</v>
      </c>
      <c r="E287" s="106">
        <v>113.88122899999999</v>
      </c>
    </row>
    <row r="288" spans="1:5" x14ac:dyDescent="0.2">
      <c r="A288" s="1">
        <v>284</v>
      </c>
      <c r="B288" s="104">
        <v>163.22575499999996</v>
      </c>
      <c r="D288" s="1">
        <v>284</v>
      </c>
      <c r="E288" s="106">
        <v>114.43575499999997</v>
      </c>
    </row>
    <row r="289" spans="1:5" x14ac:dyDescent="0.2">
      <c r="A289" s="1">
        <v>285</v>
      </c>
      <c r="B289" s="104">
        <v>163.780281</v>
      </c>
      <c r="D289" s="1">
        <v>285</v>
      </c>
      <c r="E289" s="106">
        <v>114.99028100000001</v>
      </c>
    </row>
    <row r="290" spans="1:5" x14ac:dyDescent="0.2">
      <c r="A290" s="1">
        <v>286</v>
      </c>
      <c r="B290" s="104">
        <v>164.34507599999998</v>
      </c>
      <c r="D290" s="1">
        <v>286</v>
      </c>
      <c r="E290" s="106">
        <v>115.55507599999999</v>
      </c>
    </row>
    <row r="291" spans="1:5" x14ac:dyDescent="0.2">
      <c r="A291" s="1">
        <v>287</v>
      </c>
      <c r="B291" s="104">
        <v>164.89960199999996</v>
      </c>
      <c r="D291" s="1">
        <v>287</v>
      </c>
      <c r="E291" s="106">
        <v>116.10960199999997</v>
      </c>
    </row>
    <row r="292" spans="1:5" x14ac:dyDescent="0.2">
      <c r="A292" s="1">
        <v>288</v>
      </c>
      <c r="B292" s="104">
        <v>165.46439699999999</v>
      </c>
      <c r="D292" s="1">
        <v>288</v>
      </c>
      <c r="E292" s="106">
        <v>116.674397</v>
      </c>
    </row>
    <row r="293" spans="1:5" x14ac:dyDescent="0.2">
      <c r="A293" s="1">
        <v>289</v>
      </c>
      <c r="B293" s="104">
        <v>166.01892299999997</v>
      </c>
      <c r="D293" s="1">
        <v>289</v>
      </c>
      <c r="E293" s="106">
        <v>117.22892299999998</v>
      </c>
    </row>
    <row r="294" spans="1:5" x14ac:dyDescent="0.2">
      <c r="A294" s="1">
        <v>290</v>
      </c>
      <c r="B294" s="104">
        <v>166.58371799999998</v>
      </c>
      <c r="D294" s="1">
        <v>290</v>
      </c>
      <c r="E294" s="106">
        <v>117.79371799999998</v>
      </c>
    </row>
    <row r="295" spans="1:5" x14ac:dyDescent="0.2">
      <c r="A295" s="1">
        <v>291</v>
      </c>
      <c r="B295" s="104">
        <v>167.13824399999999</v>
      </c>
      <c r="D295" s="1">
        <v>291</v>
      </c>
      <c r="E295" s="106">
        <v>118.34824399999999</v>
      </c>
    </row>
    <row r="296" spans="1:5" x14ac:dyDescent="0.2">
      <c r="A296" s="1">
        <v>292</v>
      </c>
      <c r="B296" s="104">
        <v>167.70303899999999</v>
      </c>
      <c r="D296" s="1">
        <v>292</v>
      </c>
      <c r="E296" s="106">
        <v>118.913039</v>
      </c>
    </row>
    <row r="297" spans="1:5" x14ac:dyDescent="0.2">
      <c r="A297" s="1">
        <v>293</v>
      </c>
      <c r="B297" s="104">
        <v>168.25756499999997</v>
      </c>
      <c r="D297" s="1">
        <v>293</v>
      </c>
      <c r="E297" s="106">
        <v>119.46756499999998</v>
      </c>
    </row>
    <row r="298" spans="1:5" x14ac:dyDescent="0.2">
      <c r="A298" s="1">
        <v>294</v>
      </c>
      <c r="B298" s="104">
        <v>168.82236</v>
      </c>
      <c r="D298" s="1">
        <v>294</v>
      </c>
      <c r="E298" s="106">
        <v>120.03236000000001</v>
      </c>
    </row>
    <row r="299" spans="1:5" x14ac:dyDescent="0.2">
      <c r="A299" s="1">
        <v>295</v>
      </c>
      <c r="B299" s="104">
        <v>169.37688599999998</v>
      </c>
      <c r="D299" s="1">
        <v>295</v>
      </c>
      <c r="E299" s="106">
        <v>120.58688599999999</v>
      </c>
    </row>
    <row r="300" spans="1:5" x14ac:dyDescent="0.2">
      <c r="A300" s="1">
        <v>296</v>
      </c>
      <c r="B300" s="104">
        <v>169.94168099999999</v>
      </c>
      <c r="D300" s="1">
        <v>296</v>
      </c>
      <c r="E300" s="106">
        <v>121.151681</v>
      </c>
    </row>
    <row r="301" spans="1:5" x14ac:dyDescent="0.2">
      <c r="A301" s="1">
        <v>297</v>
      </c>
      <c r="B301" s="104">
        <v>170.496207</v>
      </c>
      <c r="D301" s="1">
        <v>297</v>
      </c>
      <c r="E301" s="106">
        <v>121.70620700000001</v>
      </c>
    </row>
    <row r="302" spans="1:5" x14ac:dyDescent="0.2">
      <c r="A302" s="1">
        <v>298</v>
      </c>
      <c r="B302" s="104">
        <v>171.06100199999997</v>
      </c>
      <c r="D302" s="1">
        <v>298</v>
      </c>
      <c r="E302" s="106">
        <v>122.27100199999998</v>
      </c>
    </row>
    <row r="303" spans="1:5" x14ac:dyDescent="0.2">
      <c r="A303" s="1">
        <v>299</v>
      </c>
      <c r="B303" s="104">
        <v>171.61552799999998</v>
      </c>
      <c r="D303" s="1">
        <v>299</v>
      </c>
      <c r="E303" s="106">
        <v>122.82552799999999</v>
      </c>
    </row>
    <row r="304" spans="1:5" x14ac:dyDescent="0.2">
      <c r="A304" s="1">
        <v>300</v>
      </c>
      <c r="B304" s="104">
        <v>172.18032299999999</v>
      </c>
      <c r="D304" s="1">
        <v>300</v>
      </c>
      <c r="E304" s="106">
        <v>123.390323</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2020-11-20T12:12:38Z</dcterms:modified>
</cp:coreProperties>
</file>